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O:\Clients\Current Clients\8896 - Government of Bermuda\Ministry of Finance\2026 Calculators\D. 3. Deliver\D1 Perform Service\Analysis\Locked Calculators\"/>
    </mc:Choice>
  </mc:AlternateContent>
  <xr:revisionPtr revIDLastSave="0" documentId="13_ncr:1_{DEF8CA7F-F787-432E-A26C-36FCB4077592}" xr6:coauthVersionLast="47" xr6:coauthVersionMax="47" xr10:uidLastSave="{00000000-0000-0000-0000-000000000000}"/>
  <bookViews>
    <workbookView xWindow="-28920" yWindow="60" windowWidth="29040" windowHeight="15720"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44942.97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Employee_Calculator!$A$1:$S$87</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1" l="1"/>
  <c r="K36" i="1" l="1"/>
  <c r="K51" i="1"/>
  <c r="K52" i="1" s="1"/>
  <c r="H78" i="1"/>
  <c r="J78" i="1"/>
  <c r="J79" i="1"/>
  <c r="H79" i="1"/>
  <c r="J80" i="1"/>
  <c r="H80" i="1"/>
  <c r="J81" i="1"/>
  <c r="H81" i="1"/>
  <c r="L44" i="1"/>
  <c r="E51" i="1"/>
  <c r="L51" i="1"/>
  <c r="L52" i="1"/>
  <c r="E78" i="1"/>
  <c r="G78" i="1"/>
  <c r="E79" i="1"/>
  <c r="G79" i="1"/>
  <c r="E80" i="1"/>
  <c r="G80" i="1"/>
  <c r="E81" i="1"/>
  <c r="G81" i="1"/>
  <c r="E82" i="1"/>
  <c r="G82" i="1"/>
  <c r="H82" i="1"/>
  <c r="I67" i="1" l="1"/>
  <c r="K67" i="1" s="1"/>
  <c r="I69" i="1"/>
  <c r="K69" i="1" s="1"/>
  <c r="K53" i="1"/>
  <c r="I68" i="1"/>
  <c r="K68" i="1" s="1"/>
  <c r="I65" i="1"/>
  <c r="I66" i="1"/>
  <c r="K66" i="1" s="1"/>
  <c r="I70" i="1" l="1"/>
  <c r="K65" i="1"/>
  <c r="K70" i="1" s="1"/>
  <c r="I80" i="1"/>
  <c r="K80" i="1" s="1"/>
  <c r="I82" i="1"/>
  <c r="K82" i="1" s="1"/>
  <c r="I78" i="1"/>
  <c r="I81" i="1"/>
  <c r="K81" i="1" s="1"/>
  <c r="I79" i="1"/>
  <c r="K79" i="1" s="1"/>
  <c r="K54" i="1"/>
  <c r="K44" i="1" l="1"/>
  <c r="I83" i="1"/>
  <c r="K78" i="1"/>
  <c r="K83" i="1" s="1"/>
  <c r="K45" i="1" s="1"/>
  <c r="K48" i="1" l="1"/>
  <c r="K37" i="1" l="1"/>
  <c r="K38" i="1" s="1"/>
</calcChain>
</file>

<file path=xl/sharedStrings.xml><?xml version="1.0" encoding="utf-8"?>
<sst xmlns="http://schemas.openxmlformats.org/spreadsheetml/2006/main" count="120" uniqueCount="100">
  <si>
    <t>Disclaimer</t>
  </si>
  <si>
    <t>Total</t>
  </si>
  <si>
    <t>Band4</t>
  </si>
  <si>
    <t>Band3</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</si>
  <si>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</si>
  <si>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</si>
  <si>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</si>
  <si>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</si>
  <si>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</si>
  <si>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</si>
  <si>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</si>
  <si>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</si>
  <si>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</si>
  <si>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</si>
  <si>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</si>
  <si>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</si>
  <si>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</si>
  <si>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</si>
  <si>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</si>
  <si>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</si>
  <si>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</si>
  <si>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</si>
  <si>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</si>
  <si>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</si>
  <si>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</si>
  <si>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</si>
  <si>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</si>
  <si>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</si>
  <si>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</si>
  <si>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</si>
  <si>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</si>
  <si>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</si>
  <si>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</si>
  <si>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</si>
  <si>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</si>
  <si>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</si>
  <si>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</si>
  <si>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</si>
  <si>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</si>
  <si>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</si>
  <si>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</si>
  <si>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</si>
  <si>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</si>
  <si>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</si>
  <si>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</si>
  <si>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</si>
  <si>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</si>
  <si>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</si>
  <si>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</si>
  <si>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</si>
  <si>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</si>
  <si>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</si>
  <si>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</si>
  <si>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</si>
  <si>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</si>
  <si>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</si>
  <si>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</si>
  <si>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</si>
  <si>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</si>
  <si>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</si>
  <si>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</si>
  <si>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</si>
  <si>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</si>
  <si>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</si>
  <si>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Version</t>
  </si>
  <si>
    <t>Author</t>
  </si>
  <si>
    <t>Date</t>
  </si>
  <si>
    <t>Revision</t>
  </si>
  <si>
    <t>Office of the Tax Commissioner</t>
  </si>
  <si>
    <t>▼</t>
  </si>
  <si>
    <t>=[D] + [E]</t>
  </si>
  <si>
    <t>=[F]-[G]</t>
  </si>
  <si>
    <t>=[K]/([D]+[E]) in %</t>
  </si>
  <si>
    <t>=Tax on [N]</t>
  </si>
  <si>
    <t>=Tax on [O]</t>
  </si>
  <si>
    <t>=[N] + [E]</t>
  </si>
  <si>
    <t>=[K]</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</si>
  <si>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</si>
  <si>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</si>
  <si>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</si>
  <si>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</si>
  <si>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</si>
  <si>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</si>
  <si>
    <t>Band5</t>
  </si>
  <si>
    <t>$500,001 to $1,000,000</t>
  </si>
  <si>
    <t>$96,001 to $200,000</t>
  </si>
  <si>
    <t>$200,001 to $500,000</t>
  </si>
  <si>
    <t>Please input recurring taxable earnings from Start Date to Calculation Date.  Examples of recurring payments are salary, commissions, overtime etc. (This list is not exhaustive) See FAQ1 for more details.
Recurring remuneration includes, but is not limited to, salaries, wages, overtime pay, commissions, and directors’ fees that are paid out more than once a year.</t>
  </si>
  <si>
    <t>Please input one-off taxable earnings that are earned from Start Date to Calculation Date. Examples of one-off payments are bonuses, severance/redundancy payments, joining fees etc. (This list is not exhaustive). See FAQ1 for more details.
One-time remuneration refers to payments made once a year, such as bonuses, dividends, and an annual directors' fee.</t>
  </si>
  <si>
    <t>Weekly - 53</t>
  </si>
  <si>
    <t>Effective FY26-27 YTD tax rate</t>
  </si>
  <si>
    <t>Tax on annualized recurring earnings for FY26-27</t>
  </si>
  <si>
    <t>Tax on total annualized recurring + one-time earnings for FY26-27</t>
  </si>
  <si>
    <t>FY26-27 YTD tax due</t>
  </si>
  <si>
    <t>Start date of first pay-period for which a payment is made after 1-April-26 or joining date, 
whichever is later ("Start Date")</t>
  </si>
  <si>
    <t xml:space="preserve">Please select the applicable periodicity of earnings or pay-period.
- If the first pay-day for a bi-weekly paid employee is 1-April-26 then pay-period is "Bi-Weekly - 27", otherwise pay-period is "Bi-Weekly - 26". 
- If the first pay-day for a weekly paid employee is 1-April-26 then pay-period is "Weekly - 53", otherwise pay-period is "Weekly - 52". </t>
  </si>
  <si>
    <t>Please input employee joining date if it is after the start date of the first pay-period for which a payment is made after 1-April-26, otherwise input the start date of such pay-period. For example:
- If the first pay-day for a bi-weekly paid employee is 2-April-26 then the start date of the pay-period would be 20-March-26. 
- If the first pay-day for a weekly paid employee is 2-April-26 then the start date of the pay-period would be 27-March-26. 
- For a monthly paid employee if the earnings for the month is paid on 30-April-26 then the start date of the pay-period (i.e. the month) would be 1-April-26.</t>
  </si>
  <si>
    <t>=If [P] is Yes, minimum of (([D]+[E])*(112,020/1000000), 112,020), otherwise [I]+[J]</t>
  </si>
  <si>
    <r>
      <t>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April 1 2026 as per the Payroll Tax Rates Act 1995 as amended by the Payroll</t>
    </r>
    <r>
      <rPr>
        <sz val="10"/>
        <color rgb="FFFF0000"/>
        <rFont val="Arial"/>
        <family val="2"/>
      </rPr>
      <t xml:space="preserve"> </t>
    </r>
    <r>
      <rPr>
        <sz val="10"/>
        <rFont val="Arial"/>
        <family val="2"/>
      </rPr>
      <t xml:space="preserve">Tax Amendment Act 2026
</t>
    </r>
  </si>
  <si>
    <t>Updated for fiscal year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</si>
</sst>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 numFmtId="169" formatCode="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
      <sz val="11"/>
      <color rgb="FFFF0000"/>
      <name val="Calibri"/>
      <family val="2"/>
      <scheme val="minor"/>
    </font>
    <font>
      <sz val="10"/>
      <color rgb="FFFF0000"/>
      <name val="Arial"/>
      <family val="2"/>
    </font>
  </fonts>
  <fills count="7">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
      <patternFill patternType="solid">
        <fgColor rgb="FFFFFF00"/>
        <bgColor indexed="64"/>
      </patternFill>
    </fill>
  </fills>
  <borders count="91">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thin">
        <color rgb="FF002060"/>
      </left>
      <right/>
      <top/>
      <bottom/>
      <diagonal/>
    </border>
    <border>
      <left style="thin">
        <color rgb="FF002060"/>
      </left>
      <right style="thin">
        <color rgb="FF002060"/>
      </right>
      <top/>
      <bottom/>
      <diagonal/>
    </border>
  </borders>
  <cellStyleXfs count="5">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xf numFmtId="44" fontId="10" fillId="0" borderId="0" applyFont="0" applyFill="0" applyBorder="0" applyAlignment="0" applyProtection="0"/>
  </cellStyleXfs>
  <cellXfs count="184">
    <xf numFmtId="0" fontId="0" fillId="0" borderId="0" xfId="0"/>
    <xf numFmtId="0" fontId="11" fillId="0" borderId="0" xfId="0" applyFont="1" applyAlignment="1">
      <alignment vertical="center"/>
    </xf>
    <xf numFmtId="0" fontId="6" fillId="0" borderId="0" xfId="0" applyFont="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14" fillId="2" borderId="5" xfId="0" applyFont="1" applyFill="1" applyBorder="1" applyAlignment="1">
      <alignment vertical="center"/>
    </xf>
    <xf numFmtId="164" fontId="15" fillId="0" borderId="0" xfId="0" applyNumberFormat="1" applyFont="1" applyAlignment="1">
      <alignment horizontal="center" vertical="center"/>
    </xf>
    <xf numFmtId="166" fontId="16" fillId="3" borderId="8" xfId="1" applyNumberFormat="1" applyFont="1" applyFill="1" applyBorder="1" applyAlignment="1">
      <alignment horizontal="right" vertical="center"/>
    </xf>
    <xf numFmtId="165" fontId="16" fillId="3" borderId="8" xfId="1" applyNumberFormat="1" applyFont="1" applyFill="1" applyBorder="1" applyAlignment="1">
      <alignment horizontal="right" vertical="center"/>
    </xf>
    <xf numFmtId="0" fontId="16" fillId="3" borderId="9" xfId="0" applyFont="1" applyFill="1" applyBorder="1" applyAlignment="1">
      <alignment horizontal="right" vertical="center" wrapText="1"/>
    </xf>
    <xf numFmtId="0" fontId="16" fillId="3" borderId="9" xfId="0" applyFont="1" applyFill="1" applyBorder="1" applyAlignment="1">
      <alignment horizontal="right" vertical="center"/>
    </xf>
    <xf numFmtId="0" fontId="17" fillId="2" borderId="10" xfId="0" applyFont="1" applyFill="1" applyBorder="1" applyAlignment="1">
      <alignment horizontal="left" vertical="center"/>
    </xf>
    <xf numFmtId="0" fontId="17" fillId="2" borderId="0" xfId="0" applyFont="1" applyFill="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right" vertical="center"/>
    </xf>
    <xf numFmtId="0" fontId="7" fillId="2" borderId="0" xfId="0" applyFont="1" applyFill="1" applyAlignment="1">
      <alignment horizontal="centerContinuous" vertical="center"/>
    </xf>
    <xf numFmtId="0" fontId="20" fillId="2" borderId="0" xfId="0" applyFont="1" applyFill="1" applyAlignment="1">
      <alignment horizontal="centerContinuous" vertical="center"/>
    </xf>
    <xf numFmtId="0" fontId="21" fillId="2" borderId="0" xfId="0" applyFont="1" applyFill="1" applyAlignment="1">
      <alignment horizontal="centerContinuous" vertical="center"/>
    </xf>
    <xf numFmtId="0" fontId="11" fillId="0" borderId="0" xfId="0" applyFont="1" applyAlignment="1">
      <alignment vertical="center" wrapText="1"/>
    </xf>
    <xf numFmtId="0" fontId="17" fillId="2" borderId="15" xfId="0" applyFont="1" applyFill="1" applyBorder="1" applyAlignment="1">
      <alignment horizontal="left" vertical="center"/>
    </xf>
    <xf numFmtId="165" fontId="17" fillId="2" borderId="16" xfId="0" applyNumberFormat="1" applyFont="1" applyFill="1" applyBorder="1" applyAlignment="1">
      <alignment horizontal="left" vertical="center"/>
    </xf>
    <xf numFmtId="0" fontId="17" fillId="2" borderId="16" xfId="0" applyFont="1" applyFill="1" applyBorder="1" applyAlignment="1">
      <alignment horizontal="left" vertical="center"/>
    </xf>
    <xf numFmtId="0" fontId="17" fillId="2" borderId="17" xfId="0" applyFont="1" applyFill="1" applyBorder="1" applyAlignment="1">
      <alignment horizontal="left" vertical="center"/>
    </xf>
    <xf numFmtId="0" fontId="16" fillId="3" borderId="18" xfId="0" applyFont="1" applyFill="1" applyBorder="1" applyAlignment="1">
      <alignment horizontal="right" vertical="center"/>
    </xf>
    <xf numFmtId="0" fontId="22" fillId="3" borderId="19" xfId="0" applyFont="1" applyFill="1" applyBorder="1" applyAlignment="1">
      <alignment horizontal="right" vertical="center"/>
    </xf>
    <xf numFmtId="0" fontId="22" fillId="3" borderId="20" xfId="0" applyFont="1" applyFill="1" applyBorder="1" applyAlignment="1">
      <alignment horizontal="left" vertical="center"/>
    </xf>
    <xf numFmtId="0" fontId="0" fillId="0" borderId="0" xfId="0" applyAlignment="1">
      <alignment vertical="center"/>
    </xf>
    <xf numFmtId="0" fontId="23" fillId="0" borderId="22" xfId="0" applyFont="1" applyBorder="1" applyAlignment="1">
      <alignment vertical="center" wrapText="1"/>
    </xf>
    <xf numFmtId="0" fontId="6" fillId="0" borderId="0" xfId="0" applyFont="1" applyAlignment="1">
      <alignment vertical="center" wrapText="1"/>
    </xf>
    <xf numFmtId="0" fontId="23" fillId="0" borderId="22" xfId="0" applyFont="1" applyBorder="1" applyAlignment="1">
      <alignment vertical="center"/>
    </xf>
    <xf numFmtId="15" fontId="7" fillId="0" borderId="0" xfId="0" applyNumberFormat="1" applyFont="1" applyAlignment="1">
      <alignment vertical="center" wrapText="1"/>
    </xf>
    <xf numFmtId="0" fontId="16" fillId="3" borderId="25" xfId="0" applyFont="1" applyFill="1" applyBorder="1" applyAlignment="1">
      <alignment horizontal="right" vertical="center"/>
    </xf>
    <xf numFmtId="0" fontId="16" fillId="3" borderId="26"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6" xfId="0" applyFont="1" applyFill="1" applyBorder="1" applyAlignment="1">
      <alignment horizontal="left" vertical="center"/>
    </xf>
    <xf numFmtId="0" fontId="25" fillId="0" borderId="0" xfId="0" applyFont="1" applyAlignment="1">
      <alignment vertical="center"/>
    </xf>
    <xf numFmtId="0" fontId="28" fillId="0" borderId="0" xfId="0" applyFont="1" applyAlignment="1">
      <alignment vertical="center"/>
    </xf>
    <xf numFmtId="0" fontId="16" fillId="3" borderId="28" xfId="0" applyFont="1" applyFill="1" applyBorder="1" applyAlignment="1">
      <alignment horizontal="left" vertical="center"/>
    </xf>
    <xf numFmtId="166" fontId="16" fillId="3" borderId="29" xfId="1" applyNumberFormat="1" applyFont="1" applyFill="1" applyBorder="1" applyAlignment="1">
      <alignment horizontal="left" vertical="center"/>
    </xf>
    <xf numFmtId="0" fontId="13" fillId="3" borderId="24" xfId="0" applyFont="1" applyFill="1" applyBorder="1" applyAlignment="1">
      <alignment horizontal="left" vertical="center"/>
    </xf>
    <xf numFmtId="0" fontId="13" fillId="3" borderId="30" xfId="0" applyFont="1" applyFill="1" applyBorder="1" applyAlignment="1">
      <alignment horizontal="left" vertical="center"/>
    </xf>
    <xf numFmtId="0" fontId="13" fillId="3" borderId="31" xfId="0" applyFont="1" applyFill="1" applyBorder="1" applyAlignment="1">
      <alignment horizontal="right" vertical="center"/>
    </xf>
    <xf numFmtId="0" fontId="13" fillId="3" borderId="32" xfId="0" applyFont="1" applyFill="1" applyBorder="1" applyAlignment="1">
      <alignment horizontal="left" vertical="center"/>
    </xf>
    <xf numFmtId="0" fontId="13" fillId="3" borderId="33" xfId="0" applyFont="1" applyFill="1" applyBorder="1" applyAlignment="1">
      <alignment horizontal="right" vertical="center"/>
    </xf>
    <xf numFmtId="0" fontId="16" fillId="3" borderId="38" xfId="0" applyFont="1" applyFill="1" applyBorder="1" applyAlignment="1">
      <alignment horizontal="left" vertical="center"/>
    </xf>
    <xf numFmtId="0" fontId="16" fillId="3" borderId="39" xfId="0" applyFont="1" applyFill="1" applyBorder="1" applyAlignment="1">
      <alignment horizontal="right" vertical="center"/>
    </xf>
    <xf numFmtId="0" fontId="22" fillId="3" borderId="41" xfId="0" applyFont="1" applyFill="1" applyBorder="1" applyAlignment="1">
      <alignment horizontal="left" vertical="center"/>
    </xf>
    <xf numFmtId="0" fontId="13" fillId="3" borderId="42" xfId="0" applyFont="1" applyFill="1" applyBorder="1" applyAlignment="1">
      <alignment horizontal="right" vertical="center"/>
    </xf>
    <xf numFmtId="0" fontId="22" fillId="3" borderId="43" xfId="0" applyFont="1" applyFill="1" applyBorder="1" applyAlignment="1">
      <alignment horizontal="left" vertical="center"/>
    </xf>
    <xf numFmtId="0" fontId="13" fillId="3" borderId="44" xfId="0" applyFont="1" applyFill="1" applyBorder="1" applyAlignment="1">
      <alignment horizontal="right" vertical="center"/>
    </xf>
    <xf numFmtId="166" fontId="22" fillId="3" borderId="45" xfId="1" applyNumberFormat="1" applyFont="1" applyFill="1" applyBorder="1" applyAlignment="1">
      <alignment horizontal="right" vertical="center"/>
    </xf>
    <xf numFmtId="0" fontId="13" fillId="3" borderId="23" xfId="0" applyFont="1" applyFill="1" applyBorder="1" applyAlignment="1">
      <alignment horizontal="right" vertical="center"/>
    </xf>
    <xf numFmtId="0" fontId="13" fillId="3" borderId="48" xfId="0" applyFont="1" applyFill="1" applyBorder="1" applyAlignment="1">
      <alignment horizontal="left" vertical="center"/>
    </xf>
    <xf numFmtId="0" fontId="13" fillId="3" borderId="49" xfId="0" applyFont="1" applyFill="1" applyBorder="1" applyAlignment="1">
      <alignment horizontal="right" vertical="center"/>
    </xf>
    <xf numFmtId="0" fontId="16" fillId="3" borderId="51" xfId="0" applyFont="1" applyFill="1" applyBorder="1" applyAlignment="1">
      <alignment horizontal="right" vertical="center"/>
    </xf>
    <xf numFmtId="0" fontId="13" fillId="3" borderId="53" xfId="0" applyFont="1" applyFill="1" applyBorder="1" applyAlignment="1">
      <alignment horizontal="left" vertical="center"/>
    </xf>
    <xf numFmtId="0" fontId="13" fillId="3" borderId="54" xfId="0" applyFont="1" applyFill="1" applyBorder="1" applyAlignment="1">
      <alignment horizontal="right" vertical="center"/>
    </xf>
    <xf numFmtId="0" fontId="25" fillId="3" borderId="32" xfId="0" applyFont="1" applyFill="1" applyBorder="1" applyAlignment="1">
      <alignment horizontal="left" vertical="center"/>
    </xf>
    <xf numFmtId="0" fontId="23" fillId="3" borderId="33" xfId="0" applyFont="1" applyFill="1" applyBorder="1" applyAlignment="1">
      <alignment horizontal="right" vertical="center"/>
    </xf>
    <xf numFmtId="0" fontId="23" fillId="3" borderId="35" xfId="0" applyFont="1" applyFill="1" applyBorder="1" applyAlignment="1">
      <alignment horizontal="right" vertical="center"/>
    </xf>
    <xf numFmtId="165" fontId="13" fillId="3" borderId="31" xfId="1" applyNumberFormat="1" applyFont="1" applyFill="1" applyBorder="1" applyAlignment="1">
      <alignment horizontal="right" vertical="center"/>
    </xf>
    <xf numFmtId="10" fontId="13" fillId="3" borderId="31" xfId="2" applyNumberFormat="1" applyFont="1" applyFill="1" applyBorder="1" applyAlignment="1">
      <alignment horizontal="right" vertical="center"/>
    </xf>
    <xf numFmtId="165" fontId="13" fillId="3" borderId="33" xfId="1" applyNumberFormat="1" applyFont="1" applyFill="1" applyBorder="1" applyAlignment="1">
      <alignment horizontal="right" vertical="center"/>
    </xf>
    <xf numFmtId="10" fontId="13" fillId="3" borderId="33" xfId="2" applyNumberFormat="1" applyFont="1" applyFill="1" applyBorder="1" applyAlignment="1">
      <alignment horizontal="right" vertical="center"/>
    </xf>
    <xf numFmtId="0" fontId="13" fillId="3" borderId="58" xfId="0" applyFont="1" applyFill="1" applyBorder="1" applyAlignment="1">
      <alignment horizontal="left" vertical="center"/>
    </xf>
    <xf numFmtId="165" fontId="13" fillId="3" borderId="59" xfId="1" applyNumberFormat="1" applyFont="1" applyFill="1" applyBorder="1" applyAlignment="1">
      <alignment horizontal="right" vertical="center"/>
    </xf>
    <xf numFmtId="10" fontId="13" fillId="3" borderId="59" xfId="1" applyNumberFormat="1" applyFont="1" applyFill="1" applyBorder="1" applyAlignment="1">
      <alignment horizontal="right" vertical="center"/>
    </xf>
    <xf numFmtId="0" fontId="16" fillId="3" borderId="57" xfId="0" applyFont="1" applyFill="1" applyBorder="1" applyAlignment="1">
      <alignment horizontal="right" vertical="center" wrapText="1"/>
    </xf>
    <xf numFmtId="0" fontId="24" fillId="3" borderId="60" xfId="0" applyFont="1" applyFill="1" applyBorder="1" applyAlignment="1">
      <alignment vertical="center"/>
    </xf>
    <xf numFmtId="0" fontId="17" fillId="2" borderId="61" xfId="0" applyFont="1" applyFill="1" applyBorder="1" applyAlignment="1">
      <alignment horizontal="left" vertical="center"/>
    </xf>
    <xf numFmtId="0" fontId="16" fillId="3" borderId="62" xfId="0" applyFont="1" applyFill="1" applyBorder="1" applyAlignment="1">
      <alignment horizontal="right" vertical="center"/>
    </xf>
    <xf numFmtId="0" fontId="7" fillId="2" borderId="66" xfId="0" applyFont="1" applyFill="1" applyBorder="1" applyAlignment="1">
      <alignment vertical="center"/>
    </xf>
    <xf numFmtId="0" fontId="9" fillId="2" borderId="67" xfId="0" applyFont="1" applyFill="1" applyBorder="1" applyAlignment="1">
      <alignment vertical="center"/>
    </xf>
    <xf numFmtId="167" fontId="30" fillId="4" borderId="64" xfId="0" applyNumberFormat="1" applyFont="1" applyFill="1" applyBorder="1" applyAlignment="1" applyProtection="1">
      <alignment horizontal="right" vertical="center"/>
      <protection locked="0"/>
    </xf>
    <xf numFmtId="168" fontId="30" fillId="4" borderId="64" xfId="1" applyNumberFormat="1" applyFont="1" applyFill="1" applyBorder="1" applyAlignment="1" applyProtection="1">
      <alignment horizontal="right" vertical="center"/>
      <protection locked="0"/>
    </xf>
    <xf numFmtId="168" fontId="30" fillId="4" borderId="65" xfId="1" applyNumberFormat="1" applyFont="1" applyFill="1" applyBorder="1" applyAlignment="1" applyProtection="1">
      <alignment horizontal="right" vertical="center"/>
      <protection locked="0"/>
    </xf>
    <xf numFmtId="168" fontId="13" fillId="3" borderId="55" xfId="0" applyNumberFormat="1" applyFont="1" applyFill="1" applyBorder="1" applyAlignment="1">
      <alignment horizontal="right" vertical="center"/>
    </xf>
    <xf numFmtId="168" fontId="22" fillId="3" borderId="52" xfId="0" applyNumberFormat="1" applyFont="1" applyFill="1" applyBorder="1" applyAlignment="1">
      <alignment horizontal="right" vertical="center"/>
    </xf>
    <xf numFmtId="168" fontId="13" fillId="3" borderId="37" xfId="0" applyNumberFormat="1" applyFont="1" applyFill="1" applyBorder="1" applyAlignment="1">
      <alignment horizontal="right" vertical="center"/>
    </xf>
    <xf numFmtId="168" fontId="13" fillId="3" borderId="47" xfId="1" applyNumberFormat="1" applyFont="1" applyFill="1" applyBorder="1" applyAlignment="1">
      <alignment horizontal="right" vertical="center"/>
    </xf>
    <xf numFmtId="168" fontId="13" fillId="3" borderId="56" xfId="1" applyNumberFormat="1" applyFont="1" applyFill="1" applyBorder="1" applyAlignment="1">
      <alignment horizontal="right" vertical="center"/>
    </xf>
    <xf numFmtId="168" fontId="16" fillId="3" borderId="27" xfId="1" applyNumberFormat="1" applyFont="1" applyFill="1" applyBorder="1" applyAlignment="1">
      <alignment horizontal="right" vertical="center"/>
    </xf>
    <xf numFmtId="168" fontId="16" fillId="3" borderId="8" xfId="1" applyNumberFormat="1" applyFont="1" applyFill="1" applyBorder="1" applyAlignment="1">
      <alignment horizontal="right" vertical="center"/>
    </xf>
    <xf numFmtId="0" fontId="25" fillId="3" borderId="53" xfId="0" applyFont="1" applyFill="1" applyBorder="1" applyAlignment="1">
      <alignment horizontal="left" vertical="center"/>
    </xf>
    <xf numFmtId="0" fontId="26" fillId="3" borderId="54" xfId="0" applyFont="1" applyFill="1" applyBorder="1" applyAlignment="1">
      <alignment horizontal="right" vertical="center"/>
    </xf>
    <xf numFmtId="167" fontId="30" fillId="4" borderId="69" xfId="0" applyNumberFormat="1" applyFont="1" applyFill="1" applyBorder="1" applyAlignment="1" applyProtection="1">
      <alignment horizontal="right" vertical="center"/>
      <protection locked="0"/>
    </xf>
    <xf numFmtId="0" fontId="25" fillId="0" borderId="32" xfId="0" applyFont="1" applyBorder="1" applyAlignment="1">
      <alignment horizontal="left" vertical="center"/>
    </xf>
    <xf numFmtId="0" fontId="25" fillId="0" borderId="34" xfId="0" applyFont="1" applyBorder="1" applyAlignment="1">
      <alignment horizontal="left" vertical="center"/>
    </xf>
    <xf numFmtId="0" fontId="23" fillId="0" borderId="21" xfId="0" applyFont="1" applyBorder="1" applyAlignment="1">
      <alignment vertical="center" wrapText="1"/>
    </xf>
    <xf numFmtId="168" fontId="13" fillId="0" borderId="37" xfId="0" applyNumberFormat="1" applyFont="1" applyBorder="1" applyAlignment="1">
      <alignment horizontal="right" vertical="center"/>
    </xf>
    <xf numFmtId="7" fontId="13" fillId="3" borderId="50" xfId="0" applyNumberFormat="1" applyFont="1" applyFill="1" applyBorder="1" applyAlignment="1">
      <alignment horizontal="right" vertical="center"/>
    </xf>
    <xf numFmtId="168" fontId="13" fillId="3" borderId="50" xfId="4" applyNumberFormat="1" applyFont="1" applyFill="1" applyBorder="1" applyAlignment="1">
      <alignment horizontal="right" vertical="center"/>
    </xf>
    <xf numFmtId="168" fontId="22" fillId="3" borderId="40" xfId="4" applyNumberFormat="1" applyFont="1" applyFill="1" applyBorder="1" applyAlignment="1">
      <alignment horizontal="right" vertical="center"/>
    </xf>
    <xf numFmtId="43" fontId="6" fillId="0" borderId="0" xfId="1" applyFont="1" applyAlignment="1">
      <alignment vertical="center"/>
    </xf>
    <xf numFmtId="0" fontId="7" fillId="2" borderId="6" xfId="0" applyFont="1" applyFill="1" applyBorder="1" applyAlignment="1">
      <alignment vertical="center"/>
    </xf>
    <xf numFmtId="0" fontId="13" fillId="0" borderId="31" xfId="0" applyFont="1" applyBorder="1" applyAlignment="1">
      <alignment horizontal="right" vertical="center"/>
    </xf>
    <xf numFmtId="168" fontId="13" fillId="0" borderId="47" xfId="4" applyNumberFormat="1" applyFont="1" applyFill="1" applyBorder="1" applyAlignment="1">
      <alignment horizontal="right" vertical="center"/>
    </xf>
    <xf numFmtId="0" fontId="13" fillId="0" borderId="30" xfId="0" applyFont="1" applyBorder="1" applyAlignment="1">
      <alignment horizontal="left" vertical="center"/>
    </xf>
    <xf numFmtId="2" fontId="13" fillId="0" borderId="36" xfId="0" applyNumberFormat="1" applyFont="1" applyBorder="1" applyAlignment="1">
      <alignment horizontal="right" vertical="center"/>
    </xf>
    <xf numFmtId="0" fontId="13" fillId="0" borderId="33" xfId="0" applyFont="1" applyBorder="1" applyAlignment="1">
      <alignment horizontal="right" vertical="center"/>
    </xf>
    <xf numFmtId="0" fontId="24" fillId="3" borderId="68" xfId="0" applyFont="1" applyFill="1" applyBorder="1" applyAlignment="1">
      <alignment horizontal="righ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4" fontId="15" fillId="0" borderId="0" xfId="0" quotePrefix="1" applyNumberFormat="1" applyFont="1" applyAlignment="1">
      <alignment horizontal="left" vertical="center" wrapText="1" indent="1"/>
    </xf>
    <xf numFmtId="166" fontId="4" fillId="0" borderId="0" xfId="1" applyNumberFormat="1" applyFont="1" applyAlignment="1">
      <alignment vertical="center"/>
    </xf>
    <xf numFmtId="166" fontId="16" fillId="3" borderId="0" xfId="1" applyNumberFormat="1" applyFont="1" applyFill="1" applyBorder="1" applyAlignment="1">
      <alignment horizontal="left" vertical="center"/>
    </xf>
    <xf numFmtId="165" fontId="16" fillId="3" borderId="0" xfId="1" applyNumberFormat="1" applyFont="1" applyFill="1" applyBorder="1" applyAlignment="1">
      <alignment horizontal="right" vertical="center"/>
    </xf>
    <xf numFmtId="0" fontId="4" fillId="0" borderId="0" xfId="0" applyFont="1" applyAlignment="1">
      <alignment vertical="center"/>
    </xf>
    <xf numFmtId="10" fontId="8" fillId="0" borderId="0" xfId="2" applyNumberFormat="1" applyFont="1" applyAlignment="1">
      <alignment vertical="center"/>
    </xf>
    <xf numFmtId="15" fontId="22" fillId="0" borderId="0" xfId="0" applyNumberFormat="1" applyFont="1" applyAlignment="1">
      <alignment vertical="center"/>
    </xf>
    <xf numFmtId="0" fontId="13" fillId="0" borderId="0" xfId="0" applyFont="1" applyAlignment="1">
      <alignment vertical="center" wrapText="1"/>
    </xf>
    <xf numFmtId="166" fontId="0" fillId="0" borderId="0" xfId="1" applyNumberFormat="1" applyFont="1"/>
    <xf numFmtId="168" fontId="6" fillId="0" borderId="0" xfId="0" applyNumberFormat="1" applyFont="1" applyAlignment="1">
      <alignment vertical="center"/>
    </xf>
    <xf numFmtId="168" fontId="0" fillId="0" borderId="0" xfId="0" applyNumberFormat="1"/>
    <xf numFmtId="0" fontId="3" fillId="0" borderId="0" xfId="0" applyFont="1" applyAlignment="1">
      <alignment vertical="center"/>
    </xf>
    <xf numFmtId="165" fontId="16" fillId="0" borderId="8" xfId="1" applyNumberFormat="1" applyFont="1" applyFill="1" applyBorder="1" applyAlignment="1">
      <alignment horizontal="right" vertical="center"/>
    </xf>
    <xf numFmtId="168" fontId="16" fillId="0" borderId="8" xfId="1" applyNumberFormat="1" applyFont="1" applyFill="1" applyBorder="1" applyAlignment="1">
      <alignment horizontal="right" vertical="center"/>
    </xf>
    <xf numFmtId="166" fontId="16" fillId="0" borderId="8" xfId="1" applyNumberFormat="1" applyFont="1" applyFill="1" applyBorder="1" applyAlignment="1">
      <alignment horizontal="right" vertical="center"/>
    </xf>
    <xf numFmtId="168" fontId="16" fillId="0" borderId="27" xfId="1" applyNumberFormat="1" applyFont="1" applyFill="1" applyBorder="1" applyAlignment="1">
      <alignment horizontal="right" vertical="center"/>
    </xf>
    <xf numFmtId="10" fontId="13" fillId="0" borderId="31" xfId="2" applyNumberFormat="1" applyFont="1" applyFill="1" applyBorder="1" applyAlignment="1">
      <alignment horizontal="right" vertical="center"/>
    </xf>
    <xf numFmtId="168" fontId="13" fillId="0" borderId="47" xfId="1" applyNumberFormat="1" applyFont="1" applyFill="1" applyBorder="1" applyAlignment="1">
      <alignment horizontal="right" vertical="center"/>
    </xf>
    <xf numFmtId="10" fontId="13" fillId="0" borderId="33" xfId="2" applyNumberFormat="1" applyFont="1" applyFill="1" applyBorder="1" applyAlignment="1">
      <alignment horizontal="right" vertical="center"/>
    </xf>
    <xf numFmtId="168" fontId="13" fillId="0" borderId="56" xfId="1" applyNumberFormat="1" applyFont="1" applyFill="1" applyBorder="1" applyAlignment="1">
      <alignment horizontal="right" vertical="center"/>
    </xf>
    <xf numFmtId="0" fontId="2" fillId="0" borderId="0" xfId="0" applyFont="1"/>
    <xf numFmtId="0" fontId="35" fillId="5" borderId="77" xfId="0" applyFont="1" applyFill="1" applyBorder="1" applyAlignment="1">
      <alignment horizontal="left" vertical="center" wrapText="1" indent="1"/>
    </xf>
    <xf numFmtId="0" fontId="35" fillId="5" borderId="78" xfId="0" applyFont="1" applyFill="1" applyBorder="1" applyAlignment="1">
      <alignment horizontal="left" vertical="center" wrapText="1" indent="1"/>
    </xf>
    <xf numFmtId="0" fontId="35" fillId="5" borderId="79" xfId="0" applyFont="1" applyFill="1" applyBorder="1" applyAlignment="1">
      <alignment horizontal="left" vertical="center" wrapText="1" indent="1"/>
    </xf>
    <xf numFmtId="0" fontId="2" fillId="0" borderId="80" xfId="0" applyFont="1" applyBorder="1"/>
    <xf numFmtId="0" fontId="2" fillId="0" borderId="81" xfId="0" applyFont="1" applyBorder="1"/>
    <xf numFmtId="0" fontId="2" fillId="0" borderId="83" xfId="0" applyFont="1" applyBorder="1"/>
    <xf numFmtId="0" fontId="36" fillId="3" borderId="0" xfId="0" applyFont="1" applyFill="1" applyAlignment="1">
      <alignment horizontal="left" vertical="center"/>
    </xf>
    <xf numFmtId="0" fontId="31" fillId="4" borderId="63" xfId="0" applyFont="1" applyFill="1" applyBorder="1" applyAlignment="1" applyProtection="1">
      <alignment horizontal="right" vertical="center"/>
      <protection locked="0"/>
    </xf>
    <xf numFmtId="0" fontId="2" fillId="0" borderId="85" xfId="0" applyFont="1" applyBorder="1"/>
    <xf numFmtId="0" fontId="2" fillId="0" borderId="86" xfId="0" applyFont="1" applyBorder="1"/>
    <xf numFmtId="0" fontId="1" fillId="0" borderId="0" xfId="0" applyFont="1" applyAlignment="1">
      <alignment vertical="center"/>
    </xf>
    <xf numFmtId="0" fontId="13" fillId="3" borderId="34" xfId="0" applyFont="1" applyFill="1" applyBorder="1" applyAlignment="1">
      <alignment horizontal="left" vertical="center"/>
    </xf>
    <xf numFmtId="0" fontId="0" fillId="0" borderId="35" xfId="0" applyBorder="1" applyAlignment="1">
      <alignment vertical="center"/>
    </xf>
    <xf numFmtId="165" fontId="13" fillId="3" borderId="88" xfId="0" applyNumberFormat="1" applyFont="1" applyFill="1" applyBorder="1" applyAlignment="1">
      <alignment horizontal="right" vertical="center"/>
    </xf>
    <xf numFmtId="0" fontId="1" fillId="0" borderId="87" xfId="0" applyFont="1" applyBorder="1" applyAlignment="1">
      <alignment wrapText="1"/>
    </xf>
    <xf numFmtId="0" fontId="7" fillId="2" borderId="14" xfId="0" applyFont="1" applyFill="1" applyBorder="1" applyAlignment="1">
      <alignment horizontal="left" vertical="center"/>
    </xf>
    <xf numFmtId="0" fontId="1" fillId="0" borderId="82" xfId="0" applyFont="1" applyBorder="1"/>
    <xf numFmtId="169" fontId="13" fillId="3" borderId="46" xfId="2" applyNumberFormat="1" applyFont="1" applyFill="1" applyBorder="1" applyAlignment="1">
      <alignment horizontal="right" vertical="center"/>
    </xf>
    <xf numFmtId="0" fontId="13" fillId="3" borderId="89" xfId="0" applyFont="1" applyFill="1" applyBorder="1" applyAlignment="1">
      <alignment horizontal="left" vertical="center"/>
    </xf>
    <xf numFmtId="165" fontId="13" fillId="3" borderId="0" xfId="1" applyNumberFormat="1" applyFont="1" applyFill="1" applyBorder="1" applyAlignment="1">
      <alignment horizontal="right" vertical="center"/>
    </xf>
    <xf numFmtId="10" fontId="13" fillId="0" borderId="0" xfId="1" applyNumberFormat="1" applyFont="1" applyFill="1" applyBorder="1" applyAlignment="1">
      <alignment horizontal="right" vertical="center"/>
    </xf>
    <xf numFmtId="168" fontId="13" fillId="0" borderId="90" xfId="1" applyNumberFormat="1" applyFont="1" applyFill="1" applyBorder="1" applyAlignment="1">
      <alignment horizontal="right" vertical="center"/>
    </xf>
    <xf numFmtId="0" fontId="38" fillId="0" borderId="0" xfId="0" applyFont="1" applyAlignment="1">
      <alignment vertical="center"/>
    </xf>
    <xf numFmtId="0" fontId="37" fillId="0" borderId="0" xfId="0" applyFont="1" applyAlignment="1">
      <alignment vertical="center"/>
    </xf>
    <xf numFmtId="0" fontId="38" fillId="0" borderId="0" xfId="0" applyFont="1" applyAlignment="1">
      <alignment vertical="center" wrapText="1"/>
    </xf>
    <xf numFmtId="15" fontId="1" fillId="0" borderId="81" xfId="0" applyNumberFormat="1" applyFont="1" applyBorder="1"/>
    <xf numFmtId="0" fontId="13" fillId="0" borderId="32" xfId="0" applyFont="1" applyBorder="1" applyAlignment="1">
      <alignment horizontal="left" vertical="center"/>
    </xf>
    <xf numFmtId="168" fontId="13" fillId="0" borderId="31" xfId="1" applyNumberFormat="1" applyFont="1" applyFill="1" applyBorder="1" applyAlignment="1">
      <alignment horizontal="right" vertical="center"/>
    </xf>
    <xf numFmtId="168" fontId="13" fillId="0" borderId="33" xfId="1" applyNumberFormat="1" applyFont="1" applyFill="1" applyBorder="1" applyAlignment="1">
      <alignment horizontal="right" vertical="center"/>
    </xf>
    <xf numFmtId="168" fontId="13" fillId="0" borderId="59" xfId="1" applyNumberFormat="1" applyFont="1" applyFill="1" applyBorder="1" applyAlignment="1">
      <alignment horizontal="right" vertical="center"/>
    </xf>
    <xf numFmtId="168" fontId="13" fillId="0" borderId="0" xfId="1" applyNumberFormat="1" applyFont="1" applyFill="1" applyBorder="1" applyAlignment="1">
      <alignment horizontal="right" vertical="center"/>
    </xf>
    <xf numFmtId="0" fontId="1" fillId="0" borderId="0" xfId="0" applyFont="1"/>
    <xf numFmtId="0" fontId="1" fillId="0" borderId="84" xfId="0" applyFont="1" applyBorder="1"/>
    <xf numFmtId="15" fontId="1" fillId="0" borderId="86" xfId="0" applyNumberFormat="1" applyFont="1" applyBorder="1"/>
    <xf numFmtId="164" fontId="15" fillId="0" borderId="0" xfId="0" quotePrefix="1" applyNumberFormat="1" applyFont="1" applyAlignment="1">
      <alignment horizontal="left" vertical="center" wrapText="1" indent="1"/>
    </xf>
    <xf numFmtId="164" fontId="15" fillId="0" borderId="7" xfId="0" quotePrefix="1" applyNumberFormat="1" applyFont="1" applyBorder="1" applyAlignment="1">
      <alignment horizontal="left" vertical="center" wrapText="1" indent="1"/>
    </xf>
    <xf numFmtId="0" fontId="27" fillId="0" borderId="76" xfId="0" applyFont="1" applyBorder="1" applyAlignment="1">
      <alignment horizontal="center" vertical="top" wrapText="1"/>
    </xf>
    <xf numFmtId="0" fontId="27" fillId="0" borderId="76" xfId="0" applyFont="1" applyBorder="1" applyAlignment="1">
      <alignment horizontal="center" vertical="center"/>
    </xf>
    <xf numFmtId="164" fontId="13" fillId="6" borderId="3" xfId="3" applyNumberFormat="1" applyFont="1" applyFill="1" applyBorder="1" applyAlignment="1">
      <alignment vertical="center" wrapText="1"/>
    </xf>
    <xf numFmtId="164" fontId="13" fillId="6" borderId="2" xfId="3" applyNumberFormat="1" applyFont="1" applyFill="1" applyBorder="1" applyAlignment="1">
      <alignment vertical="center" wrapText="1"/>
    </xf>
    <xf numFmtId="164" fontId="13" fillId="6" borderId="1" xfId="3" applyNumberFormat="1" applyFont="1" applyFill="1" applyBorder="1" applyAlignment="1">
      <alignment vertical="center" wrapText="1"/>
    </xf>
    <xf numFmtId="0" fontId="25" fillId="3" borderId="32" xfId="0" applyFont="1" applyFill="1" applyBorder="1" applyAlignment="1">
      <alignment horizontal="left" vertical="center" wrapText="1"/>
    </xf>
    <xf numFmtId="0" fontId="25" fillId="3" borderId="33" xfId="0" applyFont="1" applyFill="1" applyBorder="1" applyAlignment="1">
      <alignment horizontal="left" vertical="center" wrapText="1"/>
    </xf>
    <xf numFmtId="0" fontId="13" fillId="0" borderId="70" xfId="0" applyFont="1" applyBorder="1" applyAlignment="1">
      <alignment vertical="center" wrapText="1"/>
    </xf>
    <xf numFmtId="0" fontId="13" fillId="0" borderId="71" xfId="0" applyFont="1" applyBorder="1" applyAlignment="1">
      <alignment vertical="center" wrapText="1"/>
    </xf>
    <xf numFmtId="0" fontId="13" fillId="0" borderId="72" xfId="0" applyFont="1" applyBorder="1" applyAlignment="1">
      <alignment vertical="center" wrapText="1"/>
    </xf>
    <xf numFmtId="0" fontId="13" fillId="0" borderId="73" xfId="0" applyFont="1" applyBorder="1" applyAlignment="1">
      <alignment vertical="center" wrapText="1"/>
    </xf>
    <xf numFmtId="0" fontId="13" fillId="0" borderId="25" xfId="0" applyFont="1" applyBorder="1" applyAlignment="1">
      <alignment vertical="center" wrapText="1"/>
    </xf>
    <xf numFmtId="0" fontId="13" fillId="0" borderId="61" xfId="0" applyFont="1" applyBorder="1" applyAlignment="1">
      <alignment vertical="center" wrapText="1"/>
    </xf>
    <xf numFmtId="0" fontId="1" fillId="0" borderId="73" xfId="0" applyFont="1" applyBorder="1" applyAlignment="1">
      <alignment vertical="center" wrapText="1"/>
    </xf>
    <xf numFmtId="0" fontId="5" fillId="0" borderId="25" xfId="0" applyFont="1" applyBorder="1" applyAlignment="1">
      <alignment vertical="center" wrapText="1"/>
    </xf>
    <xf numFmtId="0" fontId="5" fillId="0" borderId="61" xfId="0" applyFont="1" applyBorder="1" applyAlignment="1">
      <alignment vertical="center" wrapText="1"/>
    </xf>
    <xf numFmtId="0" fontId="1" fillId="0" borderId="74" xfId="0" applyFont="1" applyBorder="1" applyAlignment="1">
      <alignment vertical="center" wrapText="1"/>
    </xf>
    <xf numFmtId="0" fontId="5" fillId="0" borderId="19" xfId="0" applyFont="1" applyBorder="1" applyAlignment="1">
      <alignment vertical="center" wrapText="1"/>
    </xf>
    <xf numFmtId="0" fontId="5" fillId="0" borderId="75" xfId="0" applyFont="1" applyBorder="1" applyAlignment="1">
      <alignment vertical="center" wrapTex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9</xdr:col>
      <xdr:colOff>493694</xdr:colOff>
      <xdr:row>4</xdr:row>
      <xdr:rowOff>1456</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740089" y="56029"/>
          <a:ext cx="2992605" cy="741045"/>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54"/>
  <sheetViews>
    <sheetView showGridLines="0" tabSelected="1" topLeftCell="A53" zoomScale="85" zoomScaleNormal="85" zoomScaleSheetLayoutView="85" zoomScalePageLayoutView="25" workbookViewId="0">
      <selection activeCell="D86" sqref="D86:Q86"/>
    </sheetView>
  </sheetViews>
  <sheetFormatPr defaultColWidth="9.140625" defaultRowHeight="14.25" zeroHeight="1" x14ac:dyDescent="0.25"/>
  <cols>
    <col min="1" max="1" width="4.140625" style="1" customWidth="1"/>
    <col min="2" max="4" width="3.85546875" style="1" customWidth="1"/>
    <col min="5" max="5" width="42" style="1" customWidth="1"/>
    <col min="6" max="6" width="11" style="1" customWidth="1"/>
    <col min="7" max="7" width="12.140625" style="1" customWidth="1"/>
    <col min="8" max="8" width="14.85546875" style="1" customWidth="1"/>
    <col min="9" max="9" width="13" style="1" customWidth="1"/>
    <col min="10" max="10" width="11" style="1" customWidth="1"/>
    <col min="11" max="11" width="14.140625" style="1" customWidth="1"/>
    <col min="12" max="14" width="3.85546875" style="1" customWidth="1"/>
    <col min="15" max="15" width="14.85546875" style="1" customWidth="1"/>
    <col min="16" max="16" width="11" style="1" customWidth="1"/>
    <col min="17" max="17" width="7.140625" style="1" customWidth="1"/>
    <col min="18" max="18" width="6.140625" style="1" customWidth="1"/>
    <col min="19" max="19" width="2.140625" style="1" customWidth="1"/>
    <col min="20" max="20" width="9.5703125" style="1" customWidth="1"/>
    <col min="21" max="21" width="15" style="1" customWidth="1"/>
    <col min="22" max="73" width="12.5703125" style="1" customWidth="1"/>
    <col min="74" max="75" width="15" style="1" customWidth="1"/>
    <col min="76" max="16384" width="9.140625" style="1"/>
  </cols>
  <sheetData>
    <row r="1" spans="2:18" x14ac:dyDescent="0.25"/>
    <row r="2" spans="2:18" x14ac:dyDescent="0.25"/>
    <row r="3" spans="2:18" ht="20.25" customHeight="1" x14ac:dyDescent="0.25"/>
    <row r="4" spans="2:18" x14ac:dyDescent="0.25"/>
    <row r="5" spans="2:18" s="40" customFormat="1" ht="26.25" x14ac:dyDescent="0.25">
      <c r="B5" s="166" t="s">
        <v>48</v>
      </c>
      <c r="C5" s="166"/>
      <c r="D5" s="166"/>
      <c r="E5" s="166"/>
      <c r="F5" s="166"/>
      <c r="G5" s="166"/>
      <c r="H5" s="166"/>
      <c r="I5" s="166"/>
      <c r="J5" s="166"/>
      <c r="K5" s="166"/>
      <c r="L5" s="166"/>
      <c r="M5" s="166"/>
      <c r="N5" s="166"/>
      <c r="O5" s="166"/>
      <c r="P5" s="166"/>
      <c r="Q5" s="166"/>
    </row>
    <row r="6" spans="2:18" s="41" customFormat="1" x14ac:dyDescent="0.25">
      <c r="B6" s="165" t="s">
        <v>82</v>
      </c>
      <c r="C6" s="165"/>
      <c r="D6" s="165"/>
      <c r="E6" s="165"/>
      <c r="F6" s="165"/>
      <c r="G6" s="165"/>
      <c r="H6" s="165"/>
      <c r="I6" s="165"/>
      <c r="J6" s="165"/>
      <c r="K6" s="165"/>
      <c r="L6" s="165"/>
      <c r="M6" s="165"/>
      <c r="N6" s="165"/>
      <c r="O6" s="165"/>
      <c r="P6" s="165"/>
      <c r="Q6" s="165"/>
      <c r="R6" s="40"/>
    </row>
    <row r="7" spans="2:18" s="40" customFormat="1" ht="12.75" x14ac:dyDescent="0.25">
      <c r="B7" s="165"/>
      <c r="C7" s="165"/>
      <c r="D7" s="165"/>
      <c r="E7" s="165"/>
      <c r="F7" s="165"/>
      <c r="G7" s="165"/>
      <c r="H7" s="165"/>
      <c r="I7" s="165"/>
      <c r="J7" s="165"/>
      <c r="K7" s="165"/>
      <c r="L7" s="165"/>
      <c r="M7" s="165"/>
      <c r="N7" s="165"/>
      <c r="O7" s="165"/>
      <c r="P7" s="165"/>
      <c r="Q7" s="165"/>
    </row>
    <row r="8" spans="2:18" s="2" customFormat="1" ht="12.75" x14ac:dyDescent="0.25">
      <c r="B8" s="165"/>
      <c r="C8" s="165"/>
      <c r="D8" s="165"/>
      <c r="E8" s="165"/>
      <c r="F8" s="165"/>
      <c r="G8" s="165"/>
      <c r="H8" s="165"/>
      <c r="I8" s="165"/>
      <c r="J8" s="165"/>
      <c r="K8" s="165"/>
      <c r="L8" s="165"/>
      <c r="M8" s="165"/>
      <c r="N8" s="165"/>
      <c r="O8" s="165"/>
      <c r="P8" s="165"/>
      <c r="Q8" s="165"/>
    </row>
    <row r="9" spans="2:18" s="2" customFormat="1" ht="12.75" x14ac:dyDescent="0.25">
      <c r="B9" s="165"/>
      <c r="C9" s="165"/>
      <c r="D9" s="165"/>
      <c r="E9" s="165"/>
      <c r="F9" s="165"/>
      <c r="G9" s="165"/>
      <c r="H9" s="165"/>
      <c r="I9" s="165"/>
      <c r="J9" s="165"/>
      <c r="K9" s="165"/>
      <c r="L9" s="165"/>
      <c r="M9" s="165"/>
      <c r="N9" s="165"/>
      <c r="O9" s="165"/>
      <c r="P9" s="165"/>
      <c r="Q9" s="165"/>
    </row>
    <row r="10" spans="2:18" s="2" customFormat="1" ht="26.25" customHeight="1" x14ac:dyDescent="0.25">
      <c r="B10" s="165"/>
      <c r="C10" s="165"/>
      <c r="D10" s="165"/>
      <c r="E10" s="165"/>
      <c r="F10" s="165"/>
      <c r="G10" s="165"/>
      <c r="H10" s="165"/>
      <c r="I10" s="165"/>
      <c r="J10" s="165"/>
      <c r="K10" s="165"/>
      <c r="L10" s="165"/>
      <c r="M10" s="165"/>
      <c r="N10" s="165"/>
      <c r="O10" s="165"/>
      <c r="P10" s="165"/>
      <c r="Q10" s="165"/>
    </row>
    <row r="11" spans="2:18" s="2" customFormat="1" x14ac:dyDescent="0.25">
      <c r="L11" s="1"/>
      <c r="O11" s="1"/>
    </row>
    <row r="12" spans="2:18" s="2" customFormat="1" ht="15.75" x14ac:dyDescent="0.25">
      <c r="B12" s="22" t="s">
        <v>47</v>
      </c>
      <c r="C12" s="20"/>
      <c r="D12" s="22"/>
      <c r="E12" s="22"/>
      <c r="F12" s="20"/>
      <c r="G12" s="20"/>
      <c r="H12" s="20"/>
      <c r="I12" s="20"/>
      <c r="J12" s="20"/>
      <c r="K12" s="20"/>
      <c r="L12" s="21"/>
      <c r="M12" s="20"/>
      <c r="N12" s="20"/>
      <c r="O12" s="20"/>
      <c r="P12" s="20"/>
      <c r="Q12" s="20"/>
    </row>
    <row r="13" spans="2:18" s="2" customFormat="1" x14ac:dyDescent="0.25">
      <c r="L13" s="1"/>
    </row>
    <row r="14" spans="2:18" s="2" customFormat="1" x14ac:dyDescent="0.25">
      <c r="E14" s="39" t="s">
        <v>46</v>
      </c>
      <c r="F14" s="38"/>
      <c r="G14" s="38"/>
      <c r="H14" s="38"/>
      <c r="I14" s="38"/>
      <c r="J14" s="38"/>
      <c r="K14" s="74"/>
      <c r="L14" s="1"/>
    </row>
    <row r="15" spans="2:18" s="2" customFormat="1" x14ac:dyDescent="0.25">
      <c r="E15" s="37" t="s">
        <v>45</v>
      </c>
      <c r="F15" s="36"/>
      <c r="G15" s="36"/>
      <c r="H15" s="36"/>
      <c r="I15" s="36"/>
      <c r="J15" s="36"/>
      <c r="K15" s="75" t="s">
        <v>44</v>
      </c>
      <c r="L15" s="1"/>
    </row>
    <row r="16" spans="2:18" s="2" customFormat="1" ht="20.25" x14ac:dyDescent="0.25">
      <c r="D16" s="6" t="s">
        <v>43</v>
      </c>
      <c r="E16" s="88" t="s">
        <v>55</v>
      </c>
      <c r="F16" s="89"/>
      <c r="G16" s="89"/>
      <c r="H16" s="89"/>
      <c r="I16" s="89"/>
      <c r="J16" s="105" t="s">
        <v>37</v>
      </c>
      <c r="K16" s="136" t="s">
        <v>89</v>
      </c>
      <c r="L16" s="135" t="s">
        <v>69</v>
      </c>
      <c r="M16" s="151"/>
    </row>
    <row r="17" spans="1:75" s="2" customFormat="1" ht="25.5" customHeight="1" x14ac:dyDescent="0.25">
      <c r="D17" s="6" t="s">
        <v>42</v>
      </c>
      <c r="E17" s="170" t="s">
        <v>94</v>
      </c>
      <c r="F17" s="171"/>
      <c r="G17" s="171"/>
      <c r="H17" s="171"/>
      <c r="I17" s="171"/>
      <c r="J17" s="105" t="s">
        <v>37</v>
      </c>
      <c r="K17" s="90">
        <v>46113</v>
      </c>
      <c r="L17" s="1"/>
      <c r="M17" s="151"/>
      <c r="O17" s="119"/>
    </row>
    <row r="18" spans="1:75" s="2" customFormat="1" ht="20.25" x14ac:dyDescent="0.25">
      <c r="D18" s="6" t="s">
        <v>41</v>
      </c>
      <c r="E18" s="62" t="s">
        <v>54</v>
      </c>
      <c r="F18" s="63"/>
      <c r="G18" s="63"/>
      <c r="H18" s="63"/>
      <c r="I18" s="63"/>
      <c r="J18" s="106" t="s">
        <v>37</v>
      </c>
      <c r="K18" s="78">
        <v>46477</v>
      </c>
      <c r="L18" s="1"/>
      <c r="M18" s="151"/>
      <c r="P18" s="98"/>
      <c r="S18" s="35"/>
      <c r="T18" s="114"/>
    </row>
    <row r="19" spans="1:75" s="2" customFormat="1" ht="20.25" x14ac:dyDescent="0.25">
      <c r="D19" s="6" t="s">
        <v>40</v>
      </c>
      <c r="E19" s="91" t="s">
        <v>52</v>
      </c>
      <c r="F19" s="63"/>
      <c r="G19" s="63"/>
      <c r="H19" s="63"/>
      <c r="I19" s="63"/>
      <c r="J19" s="106" t="s">
        <v>37</v>
      </c>
      <c r="K19" s="79">
        <v>0</v>
      </c>
      <c r="L19" s="1"/>
      <c r="M19" s="15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6" t="s">
        <v>39</v>
      </c>
      <c r="E20" s="92" t="s">
        <v>53</v>
      </c>
      <c r="F20" s="64"/>
      <c r="G20" s="64"/>
      <c r="H20" s="64"/>
      <c r="I20" s="64"/>
      <c r="J20" s="107" t="s">
        <v>37</v>
      </c>
      <c r="K20" s="80">
        <v>0</v>
      </c>
      <c r="L20" s="1"/>
      <c r="M20" s="151"/>
      <c r="T20" s="115"/>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1"/>
      <c r="B21" s="31"/>
      <c r="D21" s="6"/>
      <c r="E21" s="73" t="s">
        <v>49</v>
      </c>
      <c r="J21" s="31"/>
      <c r="K21" s="31"/>
      <c r="L21" s="1"/>
      <c r="M21" s="31"/>
      <c r="N21" s="31"/>
      <c r="O21" s="31"/>
      <c r="R21" s="3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1"/>
      <c r="B22" s="31"/>
      <c r="D22" s="31"/>
      <c r="J22" s="31"/>
      <c r="K22" s="31"/>
      <c r="L22" s="1"/>
      <c r="M22" s="31"/>
      <c r="N22" s="31"/>
      <c r="O22" s="31"/>
      <c r="P22" s="31"/>
      <c r="Q22" s="31"/>
      <c r="R22" s="31"/>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1"/>
      <c r="B23" s="31"/>
      <c r="D23" s="31"/>
      <c r="E23" s="76" t="s">
        <v>36</v>
      </c>
      <c r="F23" s="77"/>
      <c r="G23" s="77"/>
      <c r="H23" s="77"/>
      <c r="I23" s="77"/>
      <c r="J23" s="77"/>
      <c r="K23" s="77"/>
      <c r="L23" s="77"/>
      <c r="M23" s="77"/>
      <c r="N23" s="77"/>
      <c r="O23" s="77"/>
      <c r="P23" s="77"/>
      <c r="Q23" s="31"/>
      <c r="R23" s="31"/>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1"/>
      <c r="B24" s="31"/>
      <c r="C24" s="31"/>
      <c r="D24" s="31"/>
      <c r="E24" s="34" t="s">
        <v>51</v>
      </c>
      <c r="F24" s="172" t="s">
        <v>95</v>
      </c>
      <c r="G24" s="173"/>
      <c r="H24" s="173"/>
      <c r="I24" s="173"/>
      <c r="J24" s="173"/>
      <c r="K24" s="173"/>
      <c r="L24" s="173"/>
      <c r="M24" s="173"/>
      <c r="N24" s="173"/>
      <c r="O24" s="173"/>
      <c r="P24" s="174"/>
      <c r="Q24" s="31"/>
      <c r="R24" s="152"/>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25">
      <c r="E25" s="34" t="s">
        <v>35</v>
      </c>
      <c r="F25" s="175" t="s">
        <v>96</v>
      </c>
      <c r="G25" s="176"/>
      <c r="H25" s="176"/>
      <c r="I25" s="176"/>
      <c r="J25" s="176"/>
      <c r="K25" s="176"/>
      <c r="L25" s="176"/>
      <c r="M25" s="176"/>
      <c r="N25" s="176"/>
      <c r="O25" s="176"/>
      <c r="P25" s="177"/>
      <c r="R25" s="151"/>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3" customFormat="1" ht="59.25" customHeight="1" x14ac:dyDescent="0.25">
      <c r="E26" s="32" t="s">
        <v>50</v>
      </c>
      <c r="F26" s="178" t="s">
        <v>81</v>
      </c>
      <c r="G26" s="179"/>
      <c r="H26" s="179"/>
      <c r="I26" s="179"/>
      <c r="J26" s="179"/>
      <c r="K26" s="179"/>
      <c r="L26" s="179"/>
      <c r="M26" s="179"/>
      <c r="N26" s="179"/>
      <c r="O26" s="179"/>
      <c r="P26" s="180"/>
      <c r="R26" s="153"/>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52.5" customHeight="1" x14ac:dyDescent="0.25">
      <c r="E27" s="32" t="s">
        <v>56</v>
      </c>
      <c r="F27" s="178" t="s">
        <v>87</v>
      </c>
      <c r="G27" s="179"/>
      <c r="H27" s="179"/>
      <c r="I27" s="179"/>
      <c r="J27" s="179"/>
      <c r="K27" s="179"/>
      <c r="L27" s="179"/>
      <c r="M27" s="179"/>
      <c r="N27" s="179"/>
      <c r="O27" s="179"/>
      <c r="P27" s="180"/>
      <c r="R27" s="151"/>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41.25" customHeight="1" thickBot="1" x14ac:dyDescent="0.3">
      <c r="E28" s="93" t="s">
        <v>57</v>
      </c>
      <c r="F28" s="181" t="s">
        <v>88</v>
      </c>
      <c r="G28" s="182"/>
      <c r="H28" s="182"/>
      <c r="I28" s="182"/>
      <c r="J28" s="182"/>
      <c r="K28" s="182"/>
      <c r="L28" s="182"/>
      <c r="M28" s="182"/>
      <c r="N28" s="182"/>
      <c r="O28" s="182"/>
      <c r="P28" s="183"/>
      <c r="R28" s="151"/>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2" t="s">
        <v>34</v>
      </c>
      <c r="C32" s="20"/>
      <c r="D32" s="20"/>
      <c r="E32" s="22"/>
      <c r="F32" s="20"/>
      <c r="G32" s="20"/>
      <c r="H32" s="20"/>
      <c r="I32" s="20"/>
      <c r="J32" s="20"/>
      <c r="K32" s="20"/>
      <c r="L32" s="21"/>
      <c r="M32" s="20"/>
      <c r="N32" s="20"/>
      <c r="O32" s="20"/>
      <c r="P32" s="20"/>
      <c r="Q32" s="20"/>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6" t="s">
        <v>33</v>
      </c>
      <c r="F34" s="15"/>
      <c r="G34" s="15"/>
      <c r="H34" s="15"/>
      <c r="I34" s="15"/>
      <c r="J34" s="15"/>
      <c r="K34" s="14"/>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37"/>
      <c r="F35" s="36"/>
      <c r="G35" s="36"/>
      <c r="H35" s="36"/>
      <c r="I35" s="36"/>
      <c r="J35" s="36"/>
      <c r="K35" s="59" t="s">
        <v>15</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6" t="s">
        <v>38</v>
      </c>
      <c r="E36" s="60" t="s">
        <v>58</v>
      </c>
      <c r="F36" s="61"/>
      <c r="G36" s="61"/>
      <c r="H36" s="61"/>
      <c r="I36" s="61"/>
      <c r="J36" s="61"/>
      <c r="K36" s="81">
        <f>SUM(K19:K20)</f>
        <v>0</v>
      </c>
      <c r="L36" s="163" t="s">
        <v>70</v>
      </c>
      <c r="M36" s="163"/>
      <c r="N36" s="163"/>
      <c r="O36" s="163"/>
      <c r="P36" s="163"/>
      <c r="Q36" s="163"/>
      <c r="R36" s="163"/>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6" t="s">
        <v>32</v>
      </c>
      <c r="E37" s="57" t="s">
        <v>62</v>
      </c>
      <c r="F37" s="58"/>
      <c r="G37" s="58"/>
      <c r="H37" s="58"/>
      <c r="I37" s="58"/>
      <c r="J37" s="58"/>
      <c r="K37" s="95">
        <f>-K46</f>
        <v>0</v>
      </c>
      <c r="L37" s="163" t="s">
        <v>76</v>
      </c>
      <c r="M37" s="163"/>
      <c r="N37" s="163"/>
      <c r="O37" s="163"/>
      <c r="P37" s="163"/>
      <c r="Q37" s="163"/>
      <c r="R37" s="163"/>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6" t="s">
        <v>31</v>
      </c>
      <c r="E38" s="30" t="s">
        <v>63</v>
      </c>
      <c r="F38" s="29"/>
      <c r="G38" s="29"/>
      <c r="H38" s="29"/>
      <c r="I38" s="29"/>
      <c r="J38" s="29"/>
      <c r="K38" s="82">
        <f>SUM(K36:K37)</f>
        <v>0</v>
      </c>
      <c r="L38" s="164" t="s">
        <v>71</v>
      </c>
      <c r="M38" s="163"/>
      <c r="N38" s="163"/>
      <c r="O38" s="163"/>
      <c r="P38" s="163"/>
      <c r="Q38" s="163"/>
      <c r="R38" s="163"/>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2" t="s">
        <v>29</v>
      </c>
      <c r="C40" s="20"/>
      <c r="D40" s="20"/>
      <c r="E40" s="22"/>
      <c r="F40" s="20"/>
      <c r="G40" s="20"/>
      <c r="H40" s="20"/>
      <c r="I40" s="20"/>
      <c r="J40" s="20"/>
      <c r="K40" s="20"/>
      <c r="L40" s="21"/>
      <c r="M40" s="20"/>
      <c r="N40" s="20"/>
      <c r="O40" s="20"/>
      <c r="P40" s="20"/>
      <c r="Q40" s="2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44" t="s">
        <v>93</v>
      </c>
      <c r="F42" s="15"/>
      <c r="G42" s="15"/>
      <c r="H42" s="15"/>
      <c r="I42" s="15"/>
      <c r="J42" s="15"/>
      <c r="K42" s="14"/>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49"/>
      <c r="F43" s="28"/>
      <c r="G43" s="28"/>
      <c r="H43" s="28"/>
      <c r="I43" s="28"/>
      <c r="J43" s="28"/>
      <c r="K43" s="50" t="s">
        <v>15</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6" t="s">
        <v>30</v>
      </c>
      <c r="E44" s="45" t="s">
        <v>60</v>
      </c>
      <c r="F44" s="46"/>
      <c r="G44" s="46"/>
      <c r="H44" s="46"/>
      <c r="I44" s="46"/>
      <c r="J44" s="100"/>
      <c r="K44" s="101">
        <f>IF(K54="Yes", "See Total",IF(K16="Monthly",K70/12*K51,IF(K16="Weekly - 52",K70/52*K51,IF(K16="Weekly - 53",K70/53*K51,IF(K16="Bi-Weekly - 26",K70/26*K51,IF(K16="Bi-Weekly - 27",K70/27*K51,K70/24*K51))))))</f>
        <v>0</v>
      </c>
      <c r="L44" s="163" t="str">
        <f>"=If [P] is Yes, then see [K], otherwise [Q]/"&amp;IF(K16="Monthly",12,IF(K16="Weekly - 52",52,IF(K16="Weekly - 53",53,IF(K16="Bi-Weekly - 26",26,IF(K16="Bi-Weekly - 27",27,24)))))&amp;"*[M]"</f>
        <v>=If [P] is Yes, then see [K], otherwise [Q]/53*[M]</v>
      </c>
      <c r="M44" s="163"/>
      <c r="N44" s="163"/>
      <c r="O44" s="163"/>
      <c r="P44" s="163"/>
      <c r="Q44" s="163"/>
      <c r="R44" s="163"/>
      <c r="U44" s="118"/>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6" t="s">
        <v>28</v>
      </c>
      <c r="E45" s="57" t="s">
        <v>61</v>
      </c>
      <c r="F45" s="58"/>
      <c r="G45" s="58"/>
      <c r="H45" s="58"/>
      <c r="I45" s="58"/>
      <c r="J45" s="58"/>
      <c r="K45" s="96">
        <f>IF(K54="Yes","See Total",K83-K70)</f>
        <v>0</v>
      </c>
      <c r="L45" s="163" t="s">
        <v>80</v>
      </c>
      <c r="M45" s="163"/>
      <c r="N45" s="163"/>
      <c r="O45" s="163"/>
      <c r="P45" s="163"/>
      <c r="Q45" s="163"/>
      <c r="R45" s="163"/>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6" t="s">
        <v>27</v>
      </c>
      <c r="E46" s="51" t="s">
        <v>59</v>
      </c>
      <c r="F46" s="52"/>
      <c r="G46" s="52"/>
      <c r="H46" s="52"/>
      <c r="I46" s="52"/>
      <c r="J46" s="52"/>
      <c r="K46" s="97">
        <f>IF(K54="Yes",MIN((K19+K20)*(112020/$H$69),112020),SUM(K44:K45))</f>
        <v>0</v>
      </c>
      <c r="L46" s="163" t="s">
        <v>97</v>
      </c>
      <c r="M46" s="163"/>
      <c r="N46" s="163"/>
      <c r="O46" s="163"/>
      <c r="P46" s="163"/>
      <c r="Q46" s="163"/>
      <c r="R46" s="163"/>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3"/>
      <c r="F47" s="54"/>
      <c r="G47" s="54"/>
      <c r="H47" s="54"/>
      <c r="I47" s="54"/>
      <c r="J47" s="54"/>
      <c r="K47" s="55"/>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6" t="s">
        <v>26</v>
      </c>
      <c r="E48" s="44" t="s">
        <v>90</v>
      </c>
      <c r="F48" s="56"/>
      <c r="G48" s="56"/>
      <c r="H48" s="56"/>
      <c r="I48" s="56"/>
      <c r="J48" s="56"/>
      <c r="K48" s="146">
        <f>+IFERROR(K46/(K19+K20),0)</f>
        <v>0</v>
      </c>
      <c r="L48" s="163" t="s">
        <v>72</v>
      </c>
      <c r="M48" s="163"/>
      <c r="N48" s="163"/>
      <c r="O48" s="163"/>
      <c r="P48" s="163"/>
      <c r="Q48" s="163"/>
      <c r="R48" s="163"/>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 customFormat="1" ht="15" x14ac:dyDescent="0.25">
      <c r="L49" s="1"/>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7" t="s">
        <v>24</v>
      </c>
      <c r="F50" s="26"/>
      <c r="G50" s="26"/>
      <c r="H50" s="26"/>
      <c r="I50" s="25"/>
      <c r="J50" s="25"/>
      <c r="K50" s="24"/>
      <c r="L50" s="23"/>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6" t="s">
        <v>25</v>
      </c>
      <c r="E51" s="102" t="str">
        <f>"# of periods employed (in "&amp;IF(K16="Monthly","months",IF(OR(K16="Weekly",K16="Weekly - 52",K16="Weekly - 53"),"weeks",IF(OR(K16="Bi-Weekly",K16="Bi-Weekly - 26",K16="Bi-Weekly - 27"),"2 weekly periods","semi-months")))&amp;")"</f>
        <v># of periods employed (in weeks)</v>
      </c>
      <c r="F51" s="100"/>
      <c r="G51" s="100"/>
      <c r="H51" s="100"/>
      <c r="I51" s="100"/>
      <c r="J51" s="100"/>
      <c r="K51" s="103">
        <f>MAX(0,IF(K16="Monthly",(DAYS360(K17,K18+1,FALSE)/30),IF(OR(K16="Weekly - 52",K16="Weekly - 53"),(K18+1-K17)/7,IF(OR(K16="Bi-Weekly - 26",K16="Bi-Weekly - 27"),(K18+1-K17)/14,(DAYS360(K17,K18+1,FALSE)/30)*2))))</f>
        <v>52.142857142857146</v>
      </c>
      <c r="L51" s="163" t="str">
        <f>"[C] - [B] in "&amp;IF(K16="Monthly","months",IF(OR(K16="Weekly - 52",K16="Weekly - 53"),"weeks",IF(OR(K16="Bi-Weekly - 26",K16="Bi-Weekly - 27"),"2 weekly periods","semi-months")))</f>
        <v>[C] - [B] in weeks</v>
      </c>
      <c r="M51" s="163"/>
      <c r="N51" s="163"/>
      <c r="O51" s="163"/>
      <c r="P51" s="163"/>
      <c r="Q51" s="163"/>
      <c r="R51" s="163"/>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6" t="s">
        <v>23</v>
      </c>
      <c r="E52" s="155" t="s">
        <v>19</v>
      </c>
      <c r="F52" s="104"/>
      <c r="G52" s="104"/>
      <c r="H52" s="104"/>
      <c r="I52" s="104"/>
      <c r="J52" s="104"/>
      <c r="K52" s="94">
        <f>IFERROR(K19/K51*IF(K16="Monthly",12,IF(K16="Weekly - 52",52,IF(K16="Weekly - 53",53,IF(K16="Bi-Weekly - 26",26,IF(K16="Bi-Weekly - 27",27,24))))),0)</f>
        <v>0</v>
      </c>
      <c r="L52" s="163" t="str">
        <f>"[D]/[M]*"&amp;IF(K16="Monthly",12,IF(K16="Weekly - 52",52,IF(K16="Weekly - 53",53,IF(K16="Bi-Weekly - 26",26,IF(K16="Bi-Weekly - 27",27,24)))))</f>
        <v>[D]/[M]*53</v>
      </c>
      <c r="M52" s="163"/>
      <c r="N52" s="163"/>
      <c r="O52" s="163"/>
      <c r="P52" s="163"/>
      <c r="Q52" s="163"/>
      <c r="R52" s="163"/>
      <c r="U52" s="118"/>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6" t="s">
        <v>22</v>
      </c>
      <c r="E53" s="47" t="s">
        <v>18</v>
      </c>
      <c r="F53" s="48"/>
      <c r="G53" s="48"/>
      <c r="H53" s="48"/>
      <c r="I53" s="48"/>
      <c r="J53" s="48"/>
      <c r="K53" s="83">
        <f>+K20+K52</f>
        <v>0</v>
      </c>
      <c r="L53" s="163" t="s">
        <v>75</v>
      </c>
      <c r="M53" s="163"/>
      <c r="N53" s="163"/>
      <c r="O53" s="163"/>
      <c r="P53" s="163"/>
      <c r="Q53" s="163"/>
      <c r="R53" s="163"/>
      <c r="U53" s="118"/>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39" customFormat="1" ht="15" customHeight="1" thickBot="1" x14ac:dyDescent="0.3">
      <c r="D54" s="6" t="s">
        <v>21</v>
      </c>
      <c r="E54" s="140" t="s">
        <v>78</v>
      </c>
      <c r="F54" s="141"/>
      <c r="G54" s="141"/>
      <c r="H54" s="141"/>
      <c r="I54" s="141"/>
      <c r="J54" s="141"/>
      <c r="K54" s="142" t="str">
        <f>IF(K53&gt;1000000,"Yes","No")</f>
        <v>No</v>
      </c>
      <c r="L54" s="163"/>
      <c r="M54" s="163"/>
      <c r="N54" s="163"/>
      <c r="O54" s="163"/>
      <c r="P54" s="163"/>
      <c r="Q54" s="163"/>
      <c r="R54" s="163"/>
    </row>
    <row r="55" spans="2:75" s="2" customFormat="1" ht="6.75" customHeight="1" x14ac:dyDescent="0.25">
      <c r="K55" s="109"/>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2" t="s">
        <v>17</v>
      </c>
      <c r="C59" s="20"/>
      <c r="D59" s="20"/>
      <c r="E59" s="22"/>
      <c r="F59" s="20"/>
      <c r="G59" s="20"/>
      <c r="H59" s="20"/>
      <c r="I59" s="20"/>
      <c r="J59" s="20"/>
      <c r="K59" s="20"/>
      <c r="L59" s="21"/>
      <c r="M59" s="20"/>
      <c r="N59" s="20"/>
      <c r="O59" s="20"/>
      <c r="P59" s="20"/>
      <c r="Q59" s="20"/>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7"/>
      <c r="F60" s="19"/>
      <c r="G60" s="18"/>
      <c r="H60" s="18"/>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7" t="s">
        <v>77</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44" t="s">
        <v>91</v>
      </c>
      <c r="F62" s="15"/>
      <c r="G62" s="15"/>
      <c r="H62" s="15"/>
      <c r="I62" s="15"/>
      <c r="J62" s="15"/>
      <c r="K62" s="14"/>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3" t="s">
        <v>15</v>
      </c>
      <c r="F63" s="12"/>
      <c r="G63" s="12"/>
      <c r="H63" s="12"/>
      <c r="I63" s="12"/>
      <c r="J63" s="12"/>
      <c r="K63" s="11"/>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2" t="s">
        <v>14</v>
      </c>
      <c r="F64" s="10" t="s">
        <v>13</v>
      </c>
      <c r="G64" s="10" t="s">
        <v>12</v>
      </c>
      <c r="H64" s="9" t="s">
        <v>11</v>
      </c>
      <c r="I64" s="9" t="s">
        <v>10</v>
      </c>
      <c r="J64" s="9" t="s">
        <v>9</v>
      </c>
      <c r="K64" s="72" t="s">
        <v>8</v>
      </c>
      <c r="L64" s="1"/>
      <c r="R64" s="15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45" t="s">
        <v>7</v>
      </c>
      <c r="F65" s="65" t="s">
        <v>6</v>
      </c>
      <c r="G65" s="156">
        <v>1</v>
      </c>
      <c r="H65" s="156">
        <v>48000</v>
      </c>
      <c r="I65" s="156">
        <f>IF(K52&gt;=H65,H65,K52)</f>
        <v>0</v>
      </c>
      <c r="J65" s="66">
        <v>2.5000000000000001E-3</v>
      </c>
      <c r="K65" s="84">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47" t="s">
        <v>5</v>
      </c>
      <c r="F66" s="67" t="s">
        <v>4</v>
      </c>
      <c r="G66" s="157">
        <v>48001</v>
      </c>
      <c r="H66" s="157">
        <v>96000</v>
      </c>
      <c r="I66" s="157">
        <f>IF($K$52&lt;=H65,0,IF($K$52&gt;H66,H66-H65,$K$52-H65))</f>
        <v>0</v>
      </c>
      <c r="J66" s="68">
        <v>7.7499999999999999E-2</v>
      </c>
      <c r="K66" s="85">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47" t="s">
        <v>85</v>
      </c>
      <c r="F67" s="67" t="s">
        <v>3</v>
      </c>
      <c r="G67" s="157">
        <v>96001</v>
      </c>
      <c r="H67" s="157">
        <v>200000</v>
      </c>
      <c r="I67" s="157">
        <f>IF($K$52&lt;=H66,0,IF($K$52&gt;H67,H67-H66,$K$52-H66))</f>
        <v>0</v>
      </c>
      <c r="J67" s="68">
        <v>0.1075</v>
      </c>
      <c r="K67" s="85">
        <f>SUM(I67*J67)</f>
        <v>0</v>
      </c>
      <c r="L67" s="1"/>
      <c r="P67" s="11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47" t="s">
        <v>86</v>
      </c>
      <c r="F68" s="67" t="s">
        <v>2</v>
      </c>
      <c r="G68" s="157">
        <v>200001</v>
      </c>
      <c r="H68" s="157">
        <v>500000</v>
      </c>
      <c r="I68" s="157">
        <f>IF($K$52&lt;=H67,0,IF($K$52&gt;H68,H68-H67,$K$52-H67))</f>
        <v>0</v>
      </c>
      <c r="J68" s="68">
        <v>0.115</v>
      </c>
      <c r="K68" s="85">
        <f>SUM(I68*J68)</f>
        <v>0</v>
      </c>
      <c r="L68" s="1"/>
      <c r="P68" s="117"/>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 x14ac:dyDescent="0.25">
      <c r="E69" s="69" t="s">
        <v>84</v>
      </c>
      <c r="F69" s="70" t="s">
        <v>83</v>
      </c>
      <c r="G69" s="158">
        <v>500001</v>
      </c>
      <c r="H69" s="158">
        <v>1000000</v>
      </c>
      <c r="I69" s="158">
        <f>IF($K$52&lt;=H68,0,IF($K$52&gt;H69,H69-H68,$K$52-H68))</f>
        <v>0</v>
      </c>
      <c r="J69" s="71">
        <v>0.125</v>
      </c>
      <c r="K69" s="85">
        <f>SUM(I69*J69)</f>
        <v>0</v>
      </c>
      <c r="L69" s="1"/>
      <c r="P69" s="117"/>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15.75" thickBot="1" x14ac:dyDescent="0.3">
      <c r="D70" s="6" t="s">
        <v>20</v>
      </c>
      <c r="E70" s="43"/>
      <c r="F70" s="8" t="s">
        <v>1</v>
      </c>
      <c r="G70" s="8"/>
      <c r="H70" s="8"/>
      <c r="I70" s="87">
        <f>I65+I66+I67+I68+I69</f>
        <v>0</v>
      </c>
      <c r="J70" s="7"/>
      <c r="K70" s="86">
        <f>SUM(K65:K69)</f>
        <v>0</v>
      </c>
      <c r="L70" s="164" t="s">
        <v>73</v>
      </c>
      <c r="M70" s="163"/>
      <c r="N70" s="163"/>
      <c r="O70" s="163"/>
      <c r="P70" s="163"/>
      <c r="Q70" s="163"/>
      <c r="R70" s="163"/>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8.25" customHeight="1" x14ac:dyDescent="0.25">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7" t="s">
        <v>16</v>
      </c>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4" t="s">
        <v>92</v>
      </c>
      <c r="F75" s="15"/>
      <c r="G75" s="15"/>
      <c r="H75" s="15"/>
      <c r="I75" s="15"/>
      <c r="J75" s="15"/>
      <c r="K75" s="14"/>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15" x14ac:dyDescent="0.25">
      <c r="E76" s="13" t="s">
        <v>15</v>
      </c>
      <c r="F76" s="12"/>
      <c r="G76" s="12"/>
      <c r="H76" s="12"/>
      <c r="I76" s="12"/>
      <c r="J76" s="12"/>
      <c r="K76" s="11"/>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25.5" x14ac:dyDescent="0.25">
      <c r="E77" s="42" t="s">
        <v>14</v>
      </c>
      <c r="F77" s="10" t="s">
        <v>13</v>
      </c>
      <c r="G77" s="10" t="s">
        <v>12</v>
      </c>
      <c r="H77" s="9" t="s">
        <v>11</v>
      </c>
      <c r="I77" s="9" t="s">
        <v>10</v>
      </c>
      <c r="J77" s="9" t="s">
        <v>9</v>
      </c>
      <c r="K77" s="72" t="s">
        <v>8</v>
      </c>
      <c r="L77" s="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45" t="str">
        <f>E65</f>
        <v>Less than or equal to $48,000</v>
      </c>
      <c r="F78" s="65" t="s">
        <v>6</v>
      </c>
      <c r="G78" s="156">
        <f>G65</f>
        <v>1</v>
      </c>
      <c r="H78" s="156">
        <f>H65</f>
        <v>48000</v>
      </c>
      <c r="I78" s="156">
        <f>IF(K53&gt;=H78,H78,K53)</f>
        <v>0</v>
      </c>
      <c r="J78" s="124">
        <f>J65</f>
        <v>2.5000000000000001E-3</v>
      </c>
      <c r="K78" s="125">
        <f>SUM(I78*J78)</f>
        <v>0</v>
      </c>
      <c r="L78" s="1"/>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47" t="str">
        <f t="shared" ref="E79:E81" si="0">E66</f>
        <v>$48,001 to $96,000</v>
      </c>
      <c r="F79" s="67" t="s">
        <v>4</v>
      </c>
      <c r="G79" s="157">
        <f t="shared" ref="G79:H79" si="1">G66</f>
        <v>48001</v>
      </c>
      <c r="H79" s="157">
        <f t="shared" si="1"/>
        <v>96000</v>
      </c>
      <c r="I79" s="157">
        <f>IF($K$53&lt;=H78,0,IF($K$53&gt;H79,H79-H78,$K$53-H78))</f>
        <v>0</v>
      </c>
      <c r="J79" s="126">
        <f>J66</f>
        <v>7.7499999999999999E-2</v>
      </c>
      <c r="K79" s="127">
        <f>SUM(I79*J79)</f>
        <v>0</v>
      </c>
      <c r="L79" s="1"/>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47" t="str">
        <f t="shared" si="0"/>
        <v>$96,001 to $200,000</v>
      </c>
      <c r="F80" s="67" t="s">
        <v>3</v>
      </c>
      <c r="G80" s="157">
        <f t="shared" ref="G80:H80" si="2">G67</f>
        <v>96001</v>
      </c>
      <c r="H80" s="157">
        <f t="shared" si="2"/>
        <v>200000</v>
      </c>
      <c r="I80" s="157">
        <f>IF($K$53&lt;=H79,0,IF($K$53&gt;H80,H80-H79,$K$53-H79))</f>
        <v>0</v>
      </c>
      <c r="J80" s="126">
        <f>J67</f>
        <v>0.1075</v>
      </c>
      <c r="K80" s="127">
        <f>SUM(I80*J80)</f>
        <v>0</v>
      </c>
      <c r="L80" s="1"/>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4:75" s="2" customFormat="1" ht="15" x14ac:dyDescent="0.25">
      <c r="E81" s="47" t="str">
        <f t="shared" si="0"/>
        <v>$200,001 to $500,000</v>
      </c>
      <c r="F81" s="67" t="s">
        <v>2</v>
      </c>
      <c r="G81" s="157">
        <f t="shared" ref="G81:H81" si="3">G68</f>
        <v>200001</v>
      </c>
      <c r="H81" s="157">
        <f t="shared" si="3"/>
        <v>500000</v>
      </c>
      <c r="I81" s="157">
        <f>IF($K$53&lt;=H80,0,IF($K$53&gt;H81,H81-H80,$K$53-H80))</f>
        <v>0</v>
      </c>
      <c r="J81" s="126">
        <f>J68</f>
        <v>0.115</v>
      </c>
      <c r="K81" s="127">
        <f>SUM(I81*J81)</f>
        <v>0</v>
      </c>
      <c r="L81" s="1"/>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row>
    <row r="82" spans="4:75" s="2" customFormat="1" ht="15" x14ac:dyDescent="0.25">
      <c r="E82" s="147" t="str">
        <f>E69</f>
        <v>$500,001 to $1,000,000</v>
      </c>
      <c r="F82" s="148" t="s">
        <v>83</v>
      </c>
      <c r="G82" s="159">
        <f>G69</f>
        <v>500001</v>
      </c>
      <c r="H82" s="159">
        <f>H69</f>
        <v>1000000</v>
      </c>
      <c r="I82" s="159">
        <f>IF($K$53&lt;=H81,0,IF($K$53&gt;H82,H82-H81,$K$53-H81))</f>
        <v>0</v>
      </c>
      <c r="J82" s="149">
        <v>0.125</v>
      </c>
      <c r="K82" s="150">
        <f>SUM(I82*J82)</f>
        <v>0</v>
      </c>
      <c r="L82" s="1"/>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row>
    <row r="83" spans="4:75" s="2" customFormat="1" ht="15.75" thickBot="1" x14ac:dyDescent="0.3">
      <c r="D83" s="6" t="s">
        <v>79</v>
      </c>
      <c r="E83" s="43"/>
      <c r="F83" s="8" t="s">
        <v>1</v>
      </c>
      <c r="G83" s="120"/>
      <c r="H83" s="120"/>
      <c r="I83" s="121">
        <f>I78+I79+I80+I81+I82</f>
        <v>0</v>
      </c>
      <c r="J83" s="122"/>
      <c r="K83" s="123">
        <f>SUM(K78:K82)</f>
        <v>0</v>
      </c>
      <c r="L83" s="164" t="s">
        <v>74</v>
      </c>
      <c r="M83" s="163"/>
      <c r="N83" s="163"/>
      <c r="O83" s="163"/>
      <c r="P83" s="163"/>
      <c r="Q83" s="163"/>
      <c r="R83" s="163"/>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row>
    <row r="84" spans="4:75" s="2" customFormat="1" ht="5.25" customHeight="1" thickBot="1" x14ac:dyDescent="0.3">
      <c r="D84" s="6"/>
      <c r="E84" s="110"/>
      <c r="F84" s="111"/>
      <c r="G84" s="111"/>
      <c r="H84" s="111"/>
      <c r="I84" s="111"/>
      <c r="J84" s="112"/>
      <c r="K84" s="113"/>
      <c r="L84" s="108"/>
      <c r="M84" s="108"/>
      <c r="N84" s="108"/>
      <c r="O84" s="108"/>
      <c r="P84" s="108"/>
      <c r="Q84" s="108"/>
      <c r="R84" s="108"/>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row>
    <row r="85" spans="4:75" s="2" customFormat="1" ht="15" x14ac:dyDescent="0.25">
      <c r="D85" s="99" t="s">
        <v>0</v>
      </c>
      <c r="E85" s="4"/>
      <c r="F85" s="4"/>
      <c r="G85" s="4"/>
      <c r="H85" s="4"/>
      <c r="I85" s="4"/>
      <c r="J85" s="4"/>
      <c r="K85" s="4"/>
      <c r="L85" s="5"/>
      <c r="M85" s="4"/>
      <c r="N85" s="4"/>
      <c r="O85" s="4"/>
      <c r="P85" s="4"/>
      <c r="Q85" s="3"/>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row>
    <row r="86" spans="4:75" s="2" customFormat="1" ht="153" customHeight="1" thickBot="1" x14ac:dyDescent="0.3">
      <c r="D86" s="167" t="s">
        <v>98</v>
      </c>
      <c r="E86" s="168"/>
      <c r="F86" s="168"/>
      <c r="G86" s="168"/>
      <c r="H86" s="168"/>
      <c r="I86" s="168"/>
      <c r="J86" s="168"/>
      <c r="K86" s="168"/>
      <c r="L86" s="168"/>
      <c r="M86" s="168"/>
      <c r="N86" s="168"/>
      <c r="O86" s="168"/>
      <c r="P86" s="168"/>
      <c r="Q86" s="169"/>
      <c r="S86" s="151"/>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row>
    <row r="87" spans="4:75" s="2" customFormat="1" ht="15" x14ac:dyDescent="0.25">
      <c r="L87" s="1"/>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row>
    <row r="88" spans="4:75" ht="15" hidden="1" x14ac:dyDescent="0.25">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row>
    <row r="89" spans="4:75" ht="15" hidden="1" x14ac:dyDescent="0.25">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row>
    <row r="90" spans="4:75" ht="15" hidden="1" x14ac:dyDescent="0.25">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row>
    <row r="91" spans="4:75" ht="15" hidden="1" x14ac:dyDescent="0.25">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row>
    <row r="92" spans="4:75" ht="15" hidden="1" x14ac:dyDescent="0.25">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row>
    <row r="93" spans="4:75" ht="15" hidden="1" x14ac:dyDescent="0.25">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row>
    <row r="94" spans="4:75" ht="15" hidden="1" x14ac:dyDescent="0.25">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row>
    <row r="95" spans="4:75" ht="15" hidden="1" x14ac:dyDescent="0.25">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row>
    <row r="96" spans="4:75" ht="15" hidden="1" x14ac:dyDescent="0.25">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row>
    <row r="97" spans="21:75" ht="15" hidden="1" x14ac:dyDescent="0.25">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row>
    <row r="98" spans="21:75" ht="15" hidden="1" x14ac:dyDescent="0.25">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row>
    <row r="99" spans="21:75" ht="15" hidden="1" x14ac:dyDescent="0.25">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row>
    <row r="100" spans="21:75" ht="15" hidden="1" x14ac:dyDescent="0.25">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row>
    <row r="101" spans="21:75" ht="15" hidden="1" x14ac:dyDescent="0.25">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row>
    <row r="102" spans="21:75" ht="15" hidden="1" x14ac:dyDescent="0.25">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row>
    <row r="103" spans="21:75" ht="15" hidden="1" x14ac:dyDescent="0.25">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row>
    <row r="104" spans="21:75" ht="15" hidden="1" x14ac:dyDescent="0.25">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row>
    <row r="105" spans="21:75" ht="15" hidden="1" x14ac:dyDescent="0.25">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row>
    <row r="106" spans="21:75" ht="15" hidden="1" x14ac:dyDescent="0.25">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row>
    <row r="107" spans="21:75" ht="15" hidden="1" x14ac:dyDescent="0.25">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row>
    <row r="108" spans="21:75" ht="15" hidden="1" x14ac:dyDescent="0.25">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row>
    <row r="109" spans="21:75" ht="15" hidden="1" x14ac:dyDescent="0.25">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row>
    <row r="110" spans="21:75" ht="15" hidden="1" x14ac:dyDescent="0.25">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row>
    <row r="111" spans="21:75" ht="15" hidden="1" x14ac:dyDescent="0.25">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row>
    <row r="112" spans="21:75" ht="15" hidden="1" x14ac:dyDescent="0.25">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row>
    <row r="113" spans="21:75" ht="15" hidden="1" x14ac:dyDescent="0.25">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row>
    <row r="114" spans="21:75" ht="15" hidden="1" x14ac:dyDescent="0.25">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row>
    <row r="115" spans="21:75" ht="15" hidden="1" x14ac:dyDescent="0.25">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row>
    <row r="116" spans="21:75" ht="15" hidden="1" x14ac:dyDescent="0.25">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row>
    <row r="117" spans="21:75" ht="15" hidden="1" x14ac:dyDescent="0.25">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row>
    <row r="118" spans="21:75" ht="15" hidden="1" x14ac:dyDescent="0.25">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row>
    <row r="119" spans="21:75" ht="15" hidden="1" x14ac:dyDescent="0.25">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row>
    <row r="120" spans="21:75" ht="15" hidden="1" x14ac:dyDescent="0.25">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row>
    <row r="121" spans="21:75" ht="15" hidden="1" x14ac:dyDescent="0.25">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row>
    <row r="122" spans="21:75" ht="15" hidden="1" x14ac:dyDescent="0.25">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row>
    <row r="123" spans="21:75" ht="15" hidden="1" x14ac:dyDescent="0.25">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row>
    <row r="124" spans="21:75" ht="15" hidden="1" x14ac:dyDescent="0.25">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row>
    <row r="125" spans="21:75" ht="15" hidden="1" x14ac:dyDescent="0.25">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row>
    <row r="126" spans="21:75" ht="15" hidden="1" x14ac:dyDescent="0.25">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row>
    <row r="127" spans="21:75" ht="15" hidden="1" x14ac:dyDescent="0.25">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row>
    <row r="128" spans="21:75" ht="15" hidden="1" x14ac:dyDescent="0.25">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row>
    <row r="129" spans="21:75" ht="15" hidden="1" x14ac:dyDescent="0.25">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row>
    <row r="130" spans="21:75" ht="15" hidden="1" x14ac:dyDescent="0.25">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row>
    <row r="131" spans="21:75" ht="15" hidden="1" x14ac:dyDescent="0.25">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row>
    <row r="132" spans="21:75" ht="15" hidden="1" x14ac:dyDescent="0.25">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row>
    <row r="133" spans="21:75" ht="15" hidden="1" x14ac:dyDescent="0.25">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row>
    <row r="134" spans="21:75" ht="15" hidden="1" x14ac:dyDescent="0.25">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row>
    <row r="135" spans="21:75" ht="15" hidden="1" x14ac:dyDescent="0.25">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row>
    <row r="136" spans="21:75" ht="15" hidden="1" x14ac:dyDescent="0.25">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row>
    <row r="137" spans="21:75" ht="15" hidden="1" x14ac:dyDescent="0.25">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row>
    <row r="138" spans="21:75" ht="15" hidden="1" x14ac:dyDescent="0.25">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row>
    <row r="139" spans="21:75" ht="15" hidden="1" x14ac:dyDescent="0.25">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row>
    <row r="140" spans="21:75" ht="15" hidden="1" x14ac:dyDescent="0.25">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row>
    <row r="141" spans="21:75" ht="15" hidden="1" x14ac:dyDescent="0.25">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row>
    <row r="142" spans="21:75" ht="15" hidden="1" x14ac:dyDescent="0.25">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row>
    <row r="143" spans="21:75" ht="15" hidden="1" x14ac:dyDescent="0.25">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row>
    <row r="144" spans="21:75" ht="15" hidden="1" x14ac:dyDescent="0.25">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row>
    <row r="145" spans="21:75" ht="15" hidden="1" x14ac:dyDescent="0.25">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row>
    <row r="146" spans="21:75" ht="15" hidden="1" x14ac:dyDescent="0.25">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row>
    <row r="147" spans="21:75" ht="15" hidden="1" x14ac:dyDescent="0.25">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row>
    <row r="148" spans="21:75" ht="15" hidden="1" x14ac:dyDescent="0.25">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row>
    <row r="149" spans="21:75" ht="15" hidden="1" x14ac:dyDescent="0.25">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row>
    <row r="150" spans="21:75" ht="15" hidden="1" x14ac:dyDescent="0.25">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row>
    <row r="151" spans="21:75" ht="15" hidden="1" x14ac:dyDescent="0.25">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row>
    <row r="152" spans="21:75" ht="15" hidden="1" x14ac:dyDescent="0.25">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row>
    <row r="153" spans="21:75" ht="15" hidden="1" x14ac:dyDescent="0.25">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row>
    <row r="154" spans="21:75" ht="15" hidden="1" x14ac:dyDescent="0.25">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row>
  </sheetData>
  <sheetProtection algorithmName="SHA-512" hashValue="D3v7qFyijeDxtxTCpnQpH/xezZiZMsaOIUJcsFrQK9MPIUdKrvWX+ZE7To9VSA+Pa+QDM0JCH1LNDOsRm6c8uw==" saltValue="V4p6/ct5ugXGmzYQa+54YQ==" spinCount="100000" sheet="1" formatColumns="0" formatRows="0"/>
  <scenarios current="0" show="1" sqref="K83">
    <scenario name="1" locked="1" count="4" user="Fagan, Melanie" comment="Created by Fagan, Melanie on 2/24/2023">
      <inputCells r="K17" val="44987" numFmtId="167"/>
      <inputCells r="K18" val="45382" numFmtId="167"/>
      <inputCells r="K19" val="20000" numFmtId="168"/>
      <inputCells r="K20" val="500" numFmtId="168"/>
    </scenario>
    <scenario name="2" locked="1" count="4" user="Fagan, Melanie" comment="Created by Fagan, Melanie on 2/24/2023">
      <inputCells r="K17" val="44987" numFmtId="167"/>
      <inputCells r="K18" val="45382" numFmtId="167"/>
      <inputCells r="K19" val="500000" numFmtId="168"/>
      <inputCells r="K20" val="0" numFmtId="168"/>
    </scenario>
    <scenario name="3" locked="1" count="4" user="Fagan, Melanie" comment="Created by Fagan, Melanie on 2/24/2023">
      <inputCells r="K17" val="44987" numFmtId="167"/>
      <inputCells r="K18" val="45382" numFmtId="167"/>
      <inputCells r="K19" val="180000" numFmtId="168"/>
      <inputCells r="K20" val="30000" numFmtId="168"/>
    </scenario>
    <scenario name="4" locked="1" count="4" user="Fagan, Melanie" comment="Created by Fagan, Melanie on 2/24/2023">
      <inputCells r="K17" val="44987" numFmtId="167"/>
      <inputCells r="K18" val="45382" numFmtId="167"/>
      <inputCells r="K19" val="800000" numFmtId="168"/>
      <inputCells r="K20" val="0" numFmtId="168"/>
    </scenario>
    <scenario name="5" locked="1" count="4" user="Fagan, Melanie" comment="Created by Fagan, Melanie on 2/24/2023">
      <inputCells r="K17" val="44987" numFmtId="167"/>
      <inputCells r="K18" val="45382" numFmtId="167"/>
      <inputCells r="K19" val="40000" numFmtId="168"/>
      <inputCells r="K20" val="20000" numFmtId="168"/>
    </scenario>
    <scenario name="6" locked="1" count="4" user="Fagan, Melanie" comment="Created by Fagan, Melanie on 2/24/2023">
      <inputCells r="K17" val="44987" numFmtId="167"/>
      <inputCells r="K18" val="45382" numFmtId="167"/>
      <inputCells r="K19" val="38000" numFmtId="168"/>
      <inputCells r="K20" val="12000" numFmtId="168"/>
    </scenario>
    <scenario name="7" locked="1" count="4" user="Fagan, Melanie" comment="Created by Fagan, Melanie on 2/24/2023">
      <inputCells r="K17" val="44987" numFmtId="167"/>
      <inputCells r="K18" val="45382" numFmtId="167"/>
      <inputCells r="K19" val="98000" numFmtId="168"/>
      <inputCells r="K20" val="25000" numFmtId="168"/>
    </scenario>
    <scenario name="8" locked="1" count="4" user="Fagan, Melanie" comment="Created by Fagan, Melanie on 2/24/2023">
      <inputCells r="K17" val="44987" numFmtId="167"/>
      <inputCells r="K18" val="45382" numFmtId="167"/>
      <inputCells r="K19" val="33000" numFmtId="168"/>
      <inputCells r="K20" val="2000" numFmtId="168"/>
    </scenario>
    <scenario name="9" locked="1" count="4" user="Fagan, Melanie" comment="Created by Fagan, Melanie on 2/24/2023">
      <inputCells r="K17" val="44987" numFmtId="167"/>
      <inputCells r="K18" val="45382" numFmtId="167"/>
      <inputCells r="K19" val="300000" numFmtId="168"/>
      <inputCells r="K20" val="40000" numFmtId="168"/>
    </scenario>
    <scenario name="10" locked="1" count="4" user="Fagan, Melanie" comment="Created by Fagan, Melanie on 2/24/2023">
      <inputCells r="K17" val="44987" numFmtId="167"/>
      <inputCells r="K18" val="45382" numFmtId="167"/>
      <inputCells r="K19" val="55000" numFmtId="168"/>
      <inputCells r="K20" val="10000" numFmtId="168"/>
    </scenario>
  </scenarios>
  <mergeCells count="22">
    <mergeCell ref="B6:Q10"/>
    <mergeCell ref="B5:Q5"/>
    <mergeCell ref="D86:Q86"/>
    <mergeCell ref="L70:R70"/>
    <mergeCell ref="E17:I17"/>
    <mergeCell ref="F24:P24"/>
    <mergeCell ref="F25:P25"/>
    <mergeCell ref="F26:P26"/>
    <mergeCell ref="F27:P27"/>
    <mergeCell ref="F28:P28"/>
    <mergeCell ref="L83:R83"/>
    <mergeCell ref="L53:R53"/>
    <mergeCell ref="L36:R36"/>
    <mergeCell ref="L54:R54"/>
    <mergeCell ref="L48:R48"/>
    <mergeCell ref="L51:R51"/>
    <mergeCell ref="L52:R52"/>
    <mergeCell ref="L37:R37"/>
    <mergeCell ref="L38:R38"/>
    <mergeCell ref="L44:R44"/>
    <mergeCell ref="L45:R45"/>
    <mergeCell ref="L46:R46"/>
  </mergeCells>
  <conditionalFormatting sqref="K19:K20">
    <cfRule type="cellIs" dxfId="0" priority="10" operator="lessThan">
      <formula>0</formula>
    </cfRule>
  </conditionalFormatting>
  <dataValidations count="4">
    <dataValidation type="date" allowBlank="1" showInputMessage="1" showErrorMessage="1" sqref="K18" xr:uid="{00000000-0002-0000-0000-000000000000}">
      <formula1>46113</formula1>
      <formula2>46477</formula2>
    </dataValidation>
    <dataValidation type="date" allowBlank="1" showInputMessage="1" showErrorMessage="1" sqref="K17" xr:uid="{00000000-0002-0000-0000-000001000000}">
      <formula1>46083</formula1>
      <formula2>46477</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8:I81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
  <sheetViews>
    <sheetView showGridLines="0" zoomScale="85" zoomScaleNormal="85" workbookViewId="0">
      <selection activeCell="D2" sqref="D2"/>
    </sheetView>
  </sheetViews>
  <sheetFormatPr defaultColWidth="0" defaultRowHeight="12.75" zeroHeight="1" x14ac:dyDescent="0.2"/>
  <cols>
    <col min="1" max="1" width="9.42578125" style="128" customWidth="1"/>
    <col min="2" max="2" width="27.42578125" style="128" customWidth="1"/>
    <col min="3" max="3" width="17" style="160" customWidth="1"/>
    <col min="4" max="4" width="100.85546875" style="160" customWidth="1"/>
    <col min="5" max="16384" width="9.140625" style="128" hidden="1"/>
  </cols>
  <sheetData>
    <row r="1" spans="1:4" x14ac:dyDescent="0.2">
      <c r="A1" s="129" t="s">
        <v>64</v>
      </c>
      <c r="B1" s="130" t="s">
        <v>65</v>
      </c>
      <c r="C1" s="130" t="s">
        <v>66</v>
      </c>
      <c r="D1" s="131" t="s">
        <v>67</v>
      </c>
    </row>
    <row r="2" spans="1:4" x14ac:dyDescent="0.2">
      <c r="A2" s="132">
        <v>1</v>
      </c>
      <c r="B2" s="133" t="s">
        <v>68</v>
      </c>
      <c r="C2" s="154">
        <v>46085</v>
      </c>
      <c r="D2" s="145" t="s">
        <v>99</v>
      </c>
    </row>
    <row r="3" spans="1:4" hidden="1" x14ac:dyDescent="0.2">
      <c r="A3" s="134"/>
      <c r="D3" s="161"/>
    </row>
    <row r="4" spans="1:4" hidden="1" x14ac:dyDescent="0.2">
      <c r="A4" s="137"/>
      <c r="B4" s="138"/>
      <c r="C4" s="162"/>
      <c r="D4" s="143"/>
    </row>
    <row r="5" spans="1:4" hidden="1" x14ac:dyDescent="0.2">
      <c r="A5" s="137"/>
      <c r="B5" s="138"/>
      <c r="C5" s="162"/>
      <c r="D5" s="143"/>
    </row>
  </sheetData>
  <sheetProtection algorithmName="SHA-512" hashValue="1bwOQZuLP1ctbpfnTzMzGOuhKu2An9xKoqFhzarTf/Oralvmixa5rNTRt5k4s7cMlgZCsxJyJpvWozbRf/rnSQ==" saltValue="tnHgqIoJNPhCvKJg0bC7Yw=="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Bridgewater, Nazarah</cp:lastModifiedBy>
  <cp:lastPrinted>2017-05-11T14:57:35Z</cp:lastPrinted>
  <dcterms:created xsi:type="dcterms:W3CDTF">2017-04-07T17:52:52Z</dcterms:created>
  <dcterms:modified xsi:type="dcterms:W3CDTF">2026-03-12T14:06:36Z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